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jifilm0-my.sharepoint.com/personal/10033713_003_fujifilm_com/Documents/"/>
    </mc:Choice>
  </mc:AlternateContent>
  <xr:revisionPtr revIDLastSave="0" documentId="8_{EDC512D2-E06F-4FB1-9521-DE471D1E1118}" xr6:coauthVersionLast="47" xr6:coauthVersionMax="47" xr10:uidLastSave="{00000000-0000-0000-0000-000000000000}"/>
  <bookViews>
    <workbookView minimized="1" xWindow="1780" yWindow="1780" windowWidth="14400" windowHeight="8170" tabRatio="632" firstSheet="2" activeTab="2" xr2:uid="{00000000-000D-0000-FFFF-FFFF00000000}"/>
  </bookViews>
  <sheets>
    <sheet name="選択下さい→" sheetId="16" r:id="rId1"/>
    <sheet name="床版・橋台・壁面" sheetId="15" r:id="rId2"/>
    <sheet name="橋脚" sheetId="14" r:id="rId3"/>
    <sheet name="カルバート" sheetId="12" r:id="rId4"/>
    <sheet name="トンネル" sheetId="13" r:id="rId5"/>
    <sheet name="各面合計用にご利用下さい" sheetId="18" r:id="rId6"/>
    <sheet name="条件設定" sheetId="6" state="hidden" r:id="rId7"/>
  </sheets>
  <definedNames>
    <definedName name="_xlnm.Print_Area" localSheetId="3">カルバート!$A$1:$W$54</definedName>
    <definedName name="_xlnm.Print_Area" localSheetId="4">トンネル!$A$1:$W$54</definedName>
    <definedName name="_xlnm.Print_Area" localSheetId="5">各面合計用にご利用下さい!$A$1:$W$50</definedName>
    <definedName name="_xlnm.Print_Area" localSheetId="2">橋脚!$A$1:$W$59</definedName>
    <definedName name="_xlnm.Print_Area" localSheetId="1">床版・橋台・壁面!$A$1:$W$55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3" l="1"/>
  <c r="N39" i="13"/>
  <c r="M39" i="14"/>
  <c r="S10" i="15"/>
  <c r="D39" i="15" s="1"/>
  <c r="G39" i="15" s="1"/>
  <c r="S11" i="18"/>
  <c r="S10" i="18"/>
  <c r="S11" i="13"/>
  <c r="S10" i="13"/>
  <c r="S11" i="12"/>
  <c r="S10" i="12"/>
  <c r="S11" i="14"/>
  <c r="D40" i="14" s="1"/>
  <c r="G40" i="14" s="1"/>
  <c r="S10" i="14"/>
  <c r="D39" i="14" s="1"/>
  <c r="G39" i="14" s="1"/>
  <c r="S11" i="15"/>
  <c r="D40" i="15" s="1"/>
  <c r="G40" i="15" s="1"/>
  <c r="M40" i="14" l="1"/>
  <c r="V25" i="18"/>
  <c r="M39" i="15"/>
  <c r="N39" i="14"/>
  <c r="N40" i="14"/>
  <c r="N39" i="15"/>
  <c r="V27" i="18" l="1"/>
  <c r="P40" i="14"/>
  <c r="P39" i="14"/>
  <c r="P41" i="14" s="1"/>
  <c r="P39" i="15"/>
  <c r="P40" i="15" s="1"/>
  <c r="V26" i="18" l="1"/>
  <c r="V41" i="15"/>
  <c r="V39" i="15"/>
  <c r="V40" i="15" s="1"/>
  <c r="V28" i="18" l="1"/>
  <c r="V42" i="15"/>
  <c r="D40" i="13" l="1"/>
  <c r="D39" i="13"/>
  <c r="C15" i="6"/>
  <c r="C14" i="6"/>
  <c r="C13" i="6"/>
  <c r="C12" i="6"/>
  <c r="C11" i="6"/>
  <c r="C10" i="6"/>
  <c r="G40" i="13" l="1"/>
  <c r="P39" i="13" s="1"/>
  <c r="G39" i="13"/>
  <c r="U27" i="18"/>
  <c r="W27" i="18" s="1"/>
  <c r="U39" i="14"/>
  <c r="U26" i="18"/>
  <c r="W26" i="18" s="1"/>
  <c r="U25" i="18"/>
  <c r="W25" i="18" s="1"/>
  <c r="U39" i="15"/>
  <c r="W39" i="15" s="1"/>
  <c r="U40" i="14"/>
  <c r="U41" i="15"/>
  <c r="W41" i="15" s="1"/>
  <c r="U41" i="14"/>
  <c r="U40" i="15"/>
  <c r="W40" i="15" s="1"/>
  <c r="U40" i="12"/>
  <c r="U41" i="12"/>
  <c r="U39" i="12"/>
  <c r="U39" i="13"/>
  <c r="U40" i="13"/>
  <c r="U41" i="13"/>
  <c r="D40" i="12"/>
  <c r="D39" i="12"/>
  <c r="W28" i="18" l="1"/>
  <c r="G39" i="12"/>
  <c r="M41" i="12" s="1"/>
  <c r="G40" i="12"/>
  <c r="N40" i="12" s="1"/>
  <c r="W42" i="15"/>
  <c r="P40" i="13"/>
  <c r="N39" i="12" l="1"/>
  <c r="M39" i="12"/>
  <c r="M40" i="12"/>
  <c r="N41" i="12"/>
  <c r="V39" i="13"/>
  <c r="V40" i="13" s="1"/>
  <c r="W40" i="13" s="1"/>
  <c r="V41" i="13"/>
  <c r="W41" i="13" s="1"/>
  <c r="V42" i="13" l="1"/>
  <c r="W39" i="13"/>
  <c r="W42" i="13" s="1"/>
  <c r="P41" i="12"/>
  <c r="P40" i="12"/>
  <c r="P39" i="12"/>
  <c r="P42" i="12" l="1"/>
  <c r="V41" i="12" s="1"/>
  <c r="W41" i="12" s="1"/>
  <c r="V39" i="12" l="1"/>
  <c r="W39" i="12" s="1"/>
  <c r="V40" i="12" l="1"/>
  <c r="W40" i="12" s="1"/>
  <c r="W42" i="12" s="1"/>
  <c r="V42" i="12" l="1"/>
  <c r="V39" i="14"/>
  <c r="W39" i="14" s="1"/>
  <c r="V41" i="14"/>
  <c r="W41" i="14" s="1"/>
  <c r="V40" i="14" l="1"/>
  <c r="W40" i="14" s="1"/>
  <c r="W42" i="14" s="1"/>
  <c r="V42" i="14" l="1"/>
</calcChain>
</file>

<file path=xl/sharedStrings.xml><?xml version="1.0" encoding="utf-8"?>
<sst xmlns="http://schemas.openxmlformats.org/spreadsheetml/2006/main" count="256" uniqueCount="66">
  <si>
    <t>ひびみっけ見積試算表（床版・橋台・壁面）</t>
    <rPh sb="5" eb="10">
      <t>ミツモリシサンヒョウ</t>
    </rPh>
    <phoneticPr fontId="2"/>
  </si>
  <si>
    <t>■入力欄</t>
    <rPh sb="1" eb="3">
      <t>ニュウリョク</t>
    </rPh>
    <rPh sb="3" eb="4">
      <t>ラン</t>
    </rPh>
    <phoneticPr fontId="2"/>
  </si>
  <si>
    <t>手順1）右記からカメラを選択下さい</t>
    <rPh sb="0" eb="2">
      <t>テジュン</t>
    </rPh>
    <rPh sb="4" eb="6">
      <t>ウキ</t>
    </rPh>
    <rPh sb="12" eb="14">
      <t>センタク</t>
    </rPh>
    <rPh sb="14" eb="15">
      <t>クダ</t>
    </rPh>
    <phoneticPr fontId="2"/>
  </si>
  <si>
    <t>通常（GFX 以外）</t>
    <rPh sb="0" eb="2">
      <t>ツウジョウ</t>
    </rPh>
    <rPh sb="7" eb="9">
      <t>イガイ</t>
    </rPh>
    <phoneticPr fontId="2"/>
  </si>
  <si>
    <t>手順2）画素数を入力下さい。（GFXの場合は不要です）</t>
    <rPh sb="0" eb="2">
      <t>テジュン</t>
    </rPh>
    <rPh sb="4" eb="7">
      <t>ガソスウ</t>
    </rPh>
    <rPh sb="8" eb="10">
      <t>ニュウリョク</t>
    </rPh>
    <rPh sb="10" eb="11">
      <t>クダ</t>
    </rPh>
    <rPh sb="19" eb="21">
      <t>バアイ</t>
    </rPh>
    <rPh sb="22" eb="24">
      <t>フヨウ</t>
    </rPh>
    <phoneticPr fontId="2"/>
  </si>
  <si>
    <t>通常(GFX以外）</t>
    <rPh sb="0" eb="2">
      <t>ツウジョウ</t>
    </rPh>
    <rPh sb="6" eb="8">
      <t>イガイ</t>
    </rPh>
    <phoneticPr fontId="2"/>
  </si>
  <si>
    <t>GFX（1億画素）</t>
    <phoneticPr fontId="2"/>
  </si>
  <si>
    <t>横</t>
    <rPh sb="0" eb="1">
      <t>ヨコ</t>
    </rPh>
    <phoneticPr fontId="2"/>
  </si>
  <si>
    <t>画素</t>
    <rPh sb="0" eb="2">
      <t>ガソ</t>
    </rPh>
    <phoneticPr fontId="2"/>
  </si>
  <si>
    <t>縦</t>
    <rPh sb="0" eb="1">
      <t>タテ</t>
    </rPh>
    <phoneticPr fontId="2"/>
  </si>
  <si>
    <t>手順3）ひびみっけの検出モードを選択下さい。</t>
    <rPh sb="0" eb="2">
      <t>テジュン</t>
    </rPh>
    <rPh sb="10" eb="12">
      <t>ケンシュツ</t>
    </rPh>
    <rPh sb="16" eb="18">
      <t>センタク</t>
    </rPh>
    <rPh sb="18" eb="19">
      <t>クダ</t>
    </rPh>
    <phoneticPr fontId="2"/>
  </si>
  <si>
    <t>ひび検出　0.1㎜検出</t>
    <rPh sb="2" eb="4">
      <t>ケンシュツ</t>
    </rPh>
    <rPh sb="9" eb="11">
      <t>ケンシュツ</t>
    </rPh>
    <phoneticPr fontId="2"/>
  </si>
  <si>
    <t>手順4）対象物の寸法を入力下さい。</t>
  </si>
  <si>
    <t>m</t>
    <phoneticPr fontId="2"/>
  </si>
  <si>
    <t>■試算結果</t>
    <rPh sb="1" eb="3">
      <t>シサン</t>
    </rPh>
    <rPh sb="3" eb="5">
      <t>ケッカ</t>
    </rPh>
    <phoneticPr fontId="2"/>
  </si>
  <si>
    <t>【撮影範囲】</t>
    <rPh sb="1" eb="3">
      <t>サツエイ</t>
    </rPh>
    <rPh sb="3" eb="5">
      <t>ハンイ</t>
    </rPh>
    <phoneticPr fontId="2"/>
  </si>
  <si>
    <t>【撮影枚数】</t>
    <rPh sb="1" eb="3">
      <t>サツエイ</t>
    </rPh>
    <rPh sb="3" eb="5">
      <t>マイスウ</t>
    </rPh>
    <phoneticPr fontId="2"/>
  </si>
  <si>
    <t>【ご請求額】</t>
    <rPh sb="2" eb="5">
      <t>セイキュウガク</t>
    </rPh>
    <phoneticPr fontId="2"/>
  </si>
  <si>
    <t>画角</t>
    <rPh sb="0" eb="2">
      <t>ガカク</t>
    </rPh>
    <phoneticPr fontId="2"/>
  </si>
  <si>
    <t>オーバラップ含む</t>
    <rPh sb="6" eb="7">
      <t>フク</t>
    </rPh>
    <phoneticPr fontId="2"/>
  </si>
  <si>
    <t>面数</t>
    <rPh sb="0" eb="2">
      <t>メンスウ</t>
    </rPh>
    <phoneticPr fontId="2"/>
  </si>
  <si>
    <t>小計</t>
    <rPh sb="0" eb="2">
      <t>ショウケイ</t>
    </rPh>
    <phoneticPr fontId="2"/>
  </si>
  <si>
    <t>枚数</t>
  </si>
  <si>
    <t>単価</t>
  </si>
  <si>
    <t>対象数</t>
  </si>
  <si>
    <t>金額</t>
  </si>
  <si>
    <t>壁面</t>
    <rPh sb="0" eb="2">
      <t>ヘキメン</t>
    </rPh>
    <phoneticPr fontId="2"/>
  </si>
  <si>
    <t>1~</t>
  </si>
  <si>
    <t>総枚数</t>
    <rPh sb="0" eb="3">
      <t>ソウマイスウ</t>
    </rPh>
    <phoneticPr fontId="2"/>
  </si>
  <si>
    <t>101~</t>
    <phoneticPr fontId="2"/>
  </si>
  <si>
    <t>1001~</t>
    <phoneticPr fontId="2"/>
  </si>
  <si>
    <t>ご請求額</t>
  </si>
  <si>
    <t>ひびみっけ見積試算表（橋脚）</t>
    <rPh sb="5" eb="10">
      <t>ミツモリシサンヒョウ</t>
    </rPh>
    <rPh sb="11" eb="13">
      <t>キョウキャク</t>
    </rPh>
    <phoneticPr fontId="2"/>
  </si>
  <si>
    <t>高さ②</t>
    <rPh sb="0" eb="1">
      <t>タカ</t>
    </rPh>
    <phoneticPr fontId="2"/>
  </si>
  <si>
    <t>幅②</t>
    <rPh sb="0" eb="1">
      <t>ハバ</t>
    </rPh>
    <phoneticPr fontId="2"/>
  </si>
  <si>
    <t>高さ①</t>
    <rPh sb="0" eb="1">
      <t>タカ</t>
    </rPh>
    <phoneticPr fontId="2"/>
  </si>
  <si>
    <t>幅①</t>
    <rPh sb="0" eb="1">
      <t>ハバ</t>
    </rPh>
    <phoneticPr fontId="2"/>
  </si>
  <si>
    <t>1面当たり</t>
    <rPh sb="1" eb="2">
      <t>メン</t>
    </rPh>
    <rPh sb="2" eb="3">
      <t>ア</t>
    </rPh>
    <phoneticPr fontId="2"/>
  </si>
  <si>
    <t>柱部</t>
    <rPh sb="0" eb="1">
      <t>ハシラ</t>
    </rPh>
    <rPh sb="1" eb="2">
      <t>ブ</t>
    </rPh>
    <phoneticPr fontId="2"/>
  </si>
  <si>
    <t>梁部</t>
  </si>
  <si>
    <t>ひびみっけ見積試算表（カルバート）</t>
    <rPh sb="5" eb="10">
      <t>ミツモリシサンヒョウ</t>
    </rPh>
    <phoneticPr fontId="2"/>
  </si>
  <si>
    <t>＜壁面①＞</t>
    <rPh sb="1" eb="3">
      <t>ヘキメン</t>
    </rPh>
    <phoneticPr fontId="2"/>
  </si>
  <si>
    <t>　＜壁面②＞</t>
    <rPh sb="2" eb="4">
      <t>ヘキメン</t>
    </rPh>
    <phoneticPr fontId="2"/>
  </si>
  <si>
    <t>延長</t>
    <rPh sb="0" eb="2">
      <t>エンチョウ</t>
    </rPh>
    <phoneticPr fontId="2"/>
  </si>
  <si>
    <t>高さ</t>
    <rPh sb="0" eb="1">
      <t>タカ</t>
    </rPh>
    <phoneticPr fontId="2"/>
  </si>
  <si>
    <t>幅員</t>
    <rPh sb="0" eb="1">
      <t>ハバ</t>
    </rPh>
    <rPh sb="1" eb="2">
      <t>イン</t>
    </rPh>
    <phoneticPr fontId="2"/>
  </si>
  <si>
    <t>壁面①</t>
    <rPh sb="0" eb="2">
      <t>ヘキメン</t>
    </rPh>
    <phoneticPr fontId="2"/>
  </si>
  <si>
    <t>壁面②</t>
  </si>
  <si>
    <t>天面</t>
    <rPh sb="0" eb="2">
      <t>テンメン</t>
    </rPh>
    <phoneticPr fontId="2"/>
  </si>
  <si>
    <t>ひびみっけ見積試算表（トンネル）</t>
    <rPh sb="5" eb="10">
      <t>ミツモリシサンヒョウ</t>
    </rPh>
    <phoneticPr fontId="2"/>
  </si>
  <si>
    <t>ひび検出　0.2㎜検出</t>
    <rPh sb="2" eb="4">
      <t>ケンシュツ</t>
    </rPh>
    <rPh sb="9" eb="11">
      <t>ケンシュツ</t>
    </rPh>
    <phoneticPr fontId="2"/>
  </si>
  <si>
    <t>半径</t>
    <rPh sb="0" eb="2">
      <t>ハンケイ</t>
    </rPh>
    <phoneticPr fontId="2"/>
  </si>
  <si>
    <r>
      <t>※路面中心からの距離が横と縦（高さ）で異なる場合は、</t>
    </r>
    <r>
      <rPr>
        <u/>
        <sz val="11"/>
        <color rgb="FFFF0000"/>
        <rFont val="ＭＳ Ｐゴシック"/>
        <family val="3"/>
        <charset val="128"/>
      </rPr>
      <t>長い方を</t>
    </r>
    <r>
      <rPr>
        <sz val="11"/>
        <color rgb="FFFF0000"/>
        <rFont val="ＭＳ Ｐゴシック"/>
        <family val="3"/>
        <charset val="128"/>
      </rPr>
      <t>入力</t>
    </r>
    <rPh sb="1" eb="3">
      <t>ロメン</t>
    </rPh>
    <rPh sb="3" eb="5">
      <t>チュウシン</t>
    </rPh>
    <rPh sb="8" eb="10">
      <t>キョリ</t>
    </rPh>
    <rPh sb="11" eb="12">
      <t>ヨコ</t>
    </rPh>
    <rPh sb="13" eb="14">
      <t>タテ</t>
    </rPh>
    <rPh sb="15" eb="16">
      <t>タカ</t>
    </rPh>
    <rPh sb="19" eb="20">
      <t>コト</t>
    </rPh>
    <rPh sb="22" eb="24">
      <t>バアイ</t>
    </rPh>
    <rPh sb="26" eb="27">
      <t>ナガ</t>
    </rPh>
    <rPh sb="28" eb="29">
      <t>ホウ</t>
    </rPh>
    <rPh sb="30" eb="32">
      <t>ニュウリョク</t>
    </rPh>
    <phoneticPr fontId="17"/>
  </si>
  <si>
    <t>ひびみっけ見積試算表（合計用）</t>
    <rPh sb="5" eb="10">
      <t>ミツモリシサンヒョウ</t>
    </rPh>
    <rPh sb="11" eb="13">
      <t>ゴウケイ</t>
    </rPh>
    <rPh sb="13" eb="14">
      <t>ヨウ</t>
    </rPh>
    <phoneticPr fontId="2"/>
  </si>
  <si>
    <t>入力不要</t>
    <rPh sb="0" eb="2">
      <t>ニュウリョク</t>
    </rPh>
    <rPh sb="2" eb="4">
      <t>フヨウ</t>
    </rPh>
    <phoneticPr fontId="2"/>
  </si>
  <si>
    <t>カメラ選択タブ</t>
    <rPh sb="3" eb="5">
      <t>センタク</t>
    </rPh>
    <phoneticPr fontId="2"/>
  </si>
  <si>
    <t>GFXシリーズ（1億200万画素）</t>
    <rPh sb="9" eb="10">
      <t>オク</t>
    </rPh>
    <rPh sb="13" eb="14">
      <t>マン</t>
    </rPh>
    <rPh sb="14" eb="16">
      <t>ガソ</t>
    </rPh>
    <phoneticPr fontId="2"/>
  </si>
  <si>
    <t>モード選択タブ</t>
    <rPh sb="3" eb="5">
      <t>センタク</t>
    </rPh>
    <phoneticPr fontId="2"/>
  </si>
  <si>
    <t>チョーク検出</t>
    <rPh sb="4" eb="6">
      <t>ケンシュツ</t>
    </rPh>
    <phoneticPr fontId="2"/>
  </si>
  <si>
    <t>単価選択用</t>
    <rPh sb="0" eb="2">
      <t>タンカ</t>
    </rPh>
    <rPh sb="2" eb="4">
      <t>センタク</t>
    </rPh>
    <rPh sb="4" eb="5">
      <t>ヨウ</t>
    </rPh>
    <phoneticPr fontId="2"/>
  </si>
  <si>
    <t>＜参考＞</t>
    <rPh sb="1" eb="3">
      <t>サンコウ</t>
    </rPh>
    <phoneticPr fontId="2"/>
  </si>
  <si>
    <t>2400万画素→　　</t>
    <rPh sb="4" eb="5">
      <t>マン</t>
    </rPh>
    <rPh sb="5" eb="7">
      <t>ガソ</t>
    </rPh>
    <phoneticPr fontId="2"/>
  </si>
  <si>
    <t>6000画素　×　4000画素</t>
    <rPh sb="4" eb="6">
      <t>ガソ</t>
    </rPh>
    <rPh sb="13" eb="15">
      <t>ガソ</t>
    </rPh>
    <phoneticPr fontId="2"/>
  </si>
  <si>
    <t>2000万画素→</t>
    <rPh sb="4" eb="5">
      <t>マン</t>
    </rPh>
    <rPh sb="5" eb="7">
      <t>ガソ</t>
    </rPh>
    <phoneticPr fontId="2"/>
  </si>
  <si>
    <t>5500画素　×　3600画素</t>
    <rPh sb="4" eb="6">
      <t>ガソ</t>
    </rPh>
    <rPh sb="13" eb="15">
      <t>ガソ</t>
    </rPh>
    <phoneticPr fontId="2"/>
  </si>
  <si>
    <t>→入力もしくは選択下さい。</t>
    <rPh sb="1" eb="3">
      <t>ニュウリョク</t>
    </rPh>
    <rPh sb="7" eb="9">
      <t>センタク</t>
    </rPh>
    <rPh sb="9" eb="10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</si>
</sst>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¥&quot;#,##0;&quot;¥&quot;\-#,##0"/>
    <numFmt numFmtId="165" formatCode="#,##0.0;[Red]\-#,##0.0"/>
    <numFmt numFmtId="166" formatCode="General&quot;枚&quot;"/>
    <numFmt numFmtId="167" formatCode="General&quot;面&quot;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Calibri"/>
      <family val="2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color theme="0"/>
      <name val="メイリオ"/>
      <family val="3"/>
      <charset val="128"/>
    </font>
    <font>
      <b/>
      <sz val="12"/>
      <name val="メイリオ"/>
      <family val="3"/>
      <charset val="128"/>
    </font>
    <font>
      <sz val="10"/>
      <name val="メイリオ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メイリオ"/>
      <family val="3"/>
      <charset val="128"/>
    </font>
    <font>
      <b/>
      <sz val="18"/>
      <name val="メイリオ"/>
      <family val="3"/>
      <charset val="128"/>
    </font>
    <font>
      <u/>
      <sz val="12"/>
      <color theme="1"/>
      <name val="メイリオ"/>
      <family val="3"/>
      <charset val="128"/>
    </font>
    <font>
      <u/>
      <sz val="12"/>
      <name val="メイリオ"/>
      <family val="3"/>
      <charset val="128"/>
    </font>
    <font>
      <b/>
      <sz val="14"/>
      <color theme="1"/>
      <name val="メイリオ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rgb="FFD6E3BC"/>
      </patternFill>
    </fill>
    <fill>
      <patternFill patternType="solid">
        <fgColor theme="0"/>
        <bgColor theme="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C2D69B"/>
      </patternFill>
    </fill>
    <fill>
      <patternFill patternType="solid">
        <fgColor theme="6" tint="0.59999389629810485"/>
        <bgColor rgb="FF00B05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</cellStyleXfs>
  <cellXfs count="86">
    <xf numFmtId="0" fontId="0" fillId="0" borderId="0" xfId="0">
      <alignment vertical="center"/>
    </xf>
    <xf numFmtId="0" fontId="4" fillId="4" borderId="0" xfId="0" applyFont="1" applyFill="1">
      <alignment vertical="center"/>
    </xf>
    <xf numFmtId="0" fontId="4" fillId="4" borderId="0" xfId="0" applyFont="1" applyFill="1" applyAlignment="1">
      <alignment horizontal="right" vertical="center"/>
    </xf>
    <xf numFmtId="0" fontId="4" fillId="4" borderId="0" xfId="0" applyFont="1" applyFill="1" applyAlignment="1">
      <alignment horizontal="center" vertical="center"/>
    </xf>
    <xf numFmtId="0" fontId="9" fillId="4" borderId="0" xfId="0" applyFont="1" applyFill="1">
      <alignment vertical="center"/>
    </xf>
    <xf numFmtId="0" fontId="4" fillId="4" borderId="2" xfId="0" applyFont="1" applyFill="1" applyBorder="1">
      <alignment vertical="center"/>
    </xf>
    <xf numFmtId="165" fontId="6" fillId="4" borderId="0" xfId="1" applyNumberFormat="1" applyFont="1" applyFill="1" applyBorder="1">
      <alignment vertical="center"/>
    </xf>
    <xf numFmtId="0" fontId="4" fillId="4" borderId="2" xfId="0" applyFont="1" applyFill="1" applyBorder="1" applyAlignment="1">
      <alignment horizontal="right" vertical="center"/>
    </xf>
    <xf numFmtId="0" fontId="11" fillId="4" borderId="0" xfId="0" applyFont="1" applyFill="1" applyProtection="1">
      <alignment vertical="center"/>
      <protection locked="0"/>
    </xf>
    <xf numFmtId="0" fontId="11" fillId="4" borderId="0" xfId="0" applyFont="1" applyFill="1">
      <alignment vertical="center"/>
    </xf>
    <xf numFmtId="0" fontId="11" fillId="4" borderId="0" xfId="0" applyFont="1" applyFill="1" applyAlignment="1" applyProtection="1">
      <alignment horizontal="right" vertical="center"/>
      <protection locked="0"/>
    </xf>
    <xf numFmtId="0" fontId="11" fillId="2" borderId="1" xfId="0" applyFont="1" applyFill="1" applyBorder="1" applyProtection="1">
      <alignment vertical="center"/>
      <protection locked="0"/>
    </xf>
    <xf numFmtId="0" fontId="4" fillId="4" borderId="2" xfId="0" applyFont="1" applyFill="1" applyBorder="1" applyAlignment="1">
      <alignment horizontal="center" vertical="center"/>
    </xf>
    <xf numFmtId="166" fontId="4" fillId="4" borderId="2" xfId="0" applyNumberFormat="1" applyFont="1" applyFill="1" applyBorder="1" applyAlignment="1">
      <alignment horizontal="center" vertical="center"/>
    </xf>
    <xf numFmtId="167" fontId="4" fillId="4" borderId="2" xfId="0" applyNumberFormat="1" applyFont="1" applyFill="1" applyBorder="1" applyAlignment="1">
      <alignment horizontal="center" vertical="center"/>
    </xf>
    <xf numFmtId="0" fontId="12" fillId="4" borderId="0" xfId="0" applyFont="1" applyFill="1" applyProtection="1">
      <alignment vertical="center"/>
      <protection locked="0"/>
    </xf>
    <xf numFmtId="0" fontId="12" fillId="4" borderId="0" xfId="0" applyFont="1" applyFill="1" applyAlignment="1" applyProtection="1">
      <alignment horizontal="right" vertical="center"/>
      <protection locked="0"/>
    </xf>
    <xf numFmtId="0" fontId="14" fillId="4" borderId="0" xfId="2" applyFont="1" applyFill="1"/>
    <xf numFmtId="0" fontId="5" fillId="4" borderId="0" xfId="2" applyFont="1" applyFill="1"/>
    <xf numFmtId="0" fontId="5" fillId="4" borderId="2" xfId="2" applyFont="1" applyFill="1" applyBorder="1"/>
    <xf numFmtId="0" fontId="15" fillId="8" borderId="0" xfId="0" applyFont="1" applyFill="1">
      <alignment vertical="center"/>
    </xf>
    <xf numFmtId="0" fontId="6" fillId="4" borderId="0" xfId="0" applyFont="1" applyFill="1">
      <alignment vertical="center"/>
    </xf>
    <xf numFmtId="0" fontId="4" fillId="4" borderId="0" xfId="0" applyFont="1" applyFill="1" applyProtection="1">
      <alignment vertical="center"/>
      <protection locked="0"/>
    </xf>
    <xf numFmtId="0" fontId="7" fillId="4" borderId="0" xfId="0" applyFont="1" applyFill="1" applyAlignment="1">
      <alignment horizontal="left"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38" fontId="4" fillId="4" borderId="0" xfId="1" applyFont="1" applyFill="1" applyBorder="1" applyAlignment="1" applyProtection="1">
      <alignment horizontal="center" vertical="center"/>
      <protection locked="0"/>
    </xf>
    <xf numFmtId="0" fontId="5" fillId="4" borderId="0" xfId="0" applyFont="1" applyFill="1">
      <alignment vertical="center"/>
    </xf>
    <xf numFmtId="166" fontId="4" fillId="4" borderId="0" xfId="0" applyNumberFormat="1" applyFont="1" applyFill="1" applyAlignment="1">
      <alignment horizontal="center" vertical="center"/>
    </xf>
    <xf numFmtId="167" fontId="4" fillId="4" borderId="0" xfId="0" applyNumberFormat="1" applyFont="1" applyFill="1" applyAlignment="1">
      <alignment horizontal="center" vertical="center"/>
    </xf>
    <xf numFmtId="0" fontId="14" fillId="6" borderId="0" xfId="2" applyFont="1" applyFill="1"/>
    <xf numFmtId="0" fontId="18" fillId="4" borderId="0" xfId="0" applyFont="1" applyFill="1" applyAlignment="1" applyProtection="1">
      <alignment horizontal="left" vertical="center"/>
      <protection locked="0"/>
    </xf>
    <xf numFmtId="0" fontId="14" fillId="6" borderId="0" xfId="2" applyFont="1" applyFill="1" applyAlignment="1">
      <alignment horizontal="right"/>
    </xf>
    <xf numFmtId="0" fontId="6" fillId="4" borderId="2" xfId="0" applyFont="1" applyFill="1" applyBorder="1">
      <alignment vertical="center"/>
    </xf>
    <xf numFmtId="0" fontId="4" fillId="4" borderId="6" xfId="0" applyFont="1" applyFill="1" applyBorder="1">
      <alignment vertical="center"/>
    </xf>
    <xf numFmtId="0" fontId="4" fillId="4" borderId="6" xfId="0" applyFont="1" applyFill="1" applyBorder="1" applyAlignment="1" applyProtection="1">
      <alignment horizontal="right" vertical="center"/>
      <protection locked="0"/>
    </xf>
    <xf numFmtId="0" fontId="4" fillId="4" borderId="6" xfId="0" applyFont="1" applyFill="1" applyBorder="1" applyProtection="1">
      <alignment vertical="center"/>
      <protection locked="0"/>
    </xf>
    <xf numFmtId="0" fontId="11" fillId="4" borderId="6" xfId="0" applyFont="1" applyFill="1" applyBorder="1" applyProtection="1">
      <alignment vertical="center"/>
      <protection locked="0"/>
    </xf>
    <xf numFmtId="0" fontId="11" fillId="4" borderId="6" xfId="0" applyFont="1" applyFill="1" applyBorder="1" applyAlignment="1" applyProtection="1">
      <alignment horizontal="right" vertical="center"/>
      <protection locked="0"/>
    </xf>
    <xf numFmtId="0" fontId="19" fillId="4" borderId="0" xfId="0" applyFont="1" applyFill="1">
      <alignment vertical="center"/>
    </xf>
    <xf numFmtId="0" fontId="20" fillId="4" borderId="0" xfId="0" applyFont="1" applyFill="1">
      <alignment vertical="center"/>
    </xf>
    <xf numFmtId="0" fontId="21" fillId="4" borderId="0" xfId="2" applyFont="1" applyFill="1"/>
    <xf numFmtId="0" fontId="4" fillId="9" borderId="0" xfId="0" applyFont="1" applyFill="1">
      <alignment vertical="center"/>
    </xf>
    <xf numFmtId="0" fontId="18" fillId="4" borderId="0" xfId="2" applyFont="1" applyFill="1"/>
    <xf numFmtId="0" fontId="14" fillId="5" borderId="2" xfId="2" applyFont="1" applyFill="1" applyBorder="1" applyAlignment="1">
      <alignment horizontal="center" vertical="center"/>
    </xf>
    <xf numFmtId="0" fontId="14" fillId="6" borderId="2" xfId="2" applyFont="1" applyFill="1" applyBorder="1" applyAlignment="1">
      <alignment horizontal="right"/>
    </xf>
    <xf numFmtId="0" fontId="14" fillId="6" borderId="2" xfId="2" applyFont="1" applyFill="1" applyBorder="1"/>
    <xf numFmtId="0" fontId="14" fillId="5" borderId="7" xfId="2" applyFont="1" applyFill="1" applyBorder="1"/>
    <xf numFmtId="38" fontId="14" fillId="6" borderId="8" xfId="1" applyFont="1" applyFill="1" applyBorder="1" applyAlignment="1"/>
    <xf numFmtId="38" fontId="14" fillId="6" borderId="7" xfId="1" applyFont="1" applyFill="1" applyBorder="1" applyAlignment="1"/>
    <xf numFmtId="0" fontId="14" fillId="7" borderId="8" xfId="2" applyFont="1" applyFill="1" applyBorder="1"/>
    <xf numFmtId="0" fontId="14" fillId="7" borderId="7" xfId="2" applyFont="1" applyFill="1" applyBorder="1"/>
    <xf numFmtId="0" fontId="13" fillId="11" borderId="3" xfId="2" applyFont="1" applyFill="1" applyBorder="1" applyAlignment="1">
      <alignment vertical="center"/>
    </xf>
    <xf numFmtId="0" fontId="18" fillId="10" borderId="3" xfId="2" applyFont="1" applyFill="1" applyBorder="1" applyAlignment="1">
      <alignment vertical="center"/>
    </xf>
    <xf numFmtId="0" fontId="8" fillId="9" borderId="3" xfId="0" applyFont="1" applyFill="1" applyBorder="1" applyAlignment="1">
      <alignment horizontal="center" vertical="center"/>
    </xf>
    <xf numFmtId="0" fontId="11" fillId="9" borderId="3" xfId="0" applyFont="1" applyFill="1" applyBorder="1">
      <alignment vertical="center"/>
    </xf>
    <xf numFmtId="0" fontId="18" fillId="9" borderId="3" xfId="2" applyFont="1" applyFill="1" applyBorder="1"/>
    <xf numFmtId="166" fontId="13" fillId="9" borderId="3" xfId="0" applyNumberFormat="1" applyFont="1" applyFill="1" applyBorder="1">
      <alignment vertical="center"/>
    </xf>
    <xf numFmtId="0" fontId="4" fillId="9" borderId="0" xfId="0" applyFont="1" applyFill="1" applyAlignment="1">
      <alignment horizontal="center" vertical="center"/>
    </xf>
    <xf numFmtId="0" fontId="10" fillId="9" borderId="0" xfId="0" applyFont="1" applyFill="1">
      <alignment vertical="center"/>
    </xf>
    <xf numFmtId="0" fontId="22" fillId="3" borderId="0" xfId="0" applyFont="1" applyFill="1">
      <alignment vertical="center"/>
    </xf>
    <xf numFmtId="0" fontId="5" fillId="9" borderId="0" xfId="0" applyFont="1" applyFill="1">
      <alignment vertical="center"/>
    </xf>
    <xf numFmtId="0" fontId="4" fillId="4" borderId="9" xfId="0" applyFont="1" applyFill="1" applyBorder="1">
      <alignment vertical="center"/>
    </xf>
    <xf numFmtId="166" fontId="4" fillId="4" borderId="6" xfId="0" applyNumberFormat="1" applyFont="1" applyFill="1" applyBorder="1">
      <alignment vertical="center"/>
    </xf>
    <xf numFmtId="166" fontId="4" fillId="4" borderId="10" xfId="0" applyNumberFormat="1" applyFont="1" applyFill="1" applyBorder="1">
      <alignment vertical="center"/>
    </xf>
    <xf numFmtId="164" fontId="14" fillId="7" borderId="0" xfId="2" applyNumberFormat="1" applyFont="1" applyFill="1"/>
    <xf numFmtId="164" fontId="14" fillId="7" borderId="2" xfId="2" applyNumberFormat="1" applyFont="1" applyFill="1" applyBorder="1"/>
    <xf numFmtId="164" fontId="13" fillId="10" borderId="3" xfId="2" applyNumberFormat="1" applyFont="1" applyFill="1" applyBorder="1" applyAlignment="1">
      <alignment vertical="center"/>
    </xf>
    <xf numFmtId="0" fontId="0" fillId="4" borderId="0" xfId="0" applyFill="1">
      <alignment vertical="center"/>
    </xf>
    <xf numFmtId="38" fontId="5" fillId="4" borderId="0" xfId="1" applyFont="1" applyFill="1" applyAlignment="1"/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66" fontId="13" fillId="2" borderId="1" xfId="0" applyNumberFormat="1" applyFon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4" fillId="5" borderId="2" xfId="2" applyFont="1" applyFill="1" applyBorder="1" applyAlignment="1">
      <alignment horizontal="center"/>
    </xf>
    <xf numFmtId="0" fontId="4" fillId="4" borderId="0" xfId="0" applyFont="1" applyFill="1" applyAlignment="1">
      <alignment horizontal="left" vertical="center"/>
    </xf>
    <xf numFmtId="0" fontId="9" fillId="2" borderId="4" xfId="0" applyFont="1" applyFill="1" applyBorder="1" applyAlignment="1" applyProtection="1">
      <alignment horizontal="left" vertical="center"/>
      <protection locked="0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8" fontId="5" fillId="4" borderId="1" xfId="1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5" fillId="4" borderId="2" xfId="2" applyFont="1" applyFill="1" applyBorder="1" applyAlignment="1"/>
  </cellXfs>
  <cellStyles count="3">
    <cellStyle name="桁区切り" xfId="1" builtinId="6"/>
    <cellStyle name="標準" xfId="0" builtinId="0"/>
    <cellStyle name="標準 2" xfId="2" xr:uid="{00000000-0005-0000-0000-000002000000}"/>
  </cellStyles>
  <dxfs count="5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ujifilm.com/jp/ja/business/inspection/infraservice/hibimikke/contact" TargetMode="External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ujifilm.com/jp/ja/business/inspection/infraservice/hibimikke/contact" TargetMode="External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ujifilm.com/jp/ja/business/inspection/infraservice/hibimikke/contact" TargetMode="External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hyperlink" Target="https://www.fujifilm.com/jp/ja/business/inspection/infraservice/hibimikke/contact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ujifilm.com/jp/ja/business/inspection/infraservice/hibimikke/contact" TargetMode="External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565150</xdr:colOff>
      <xdr:row>8</xdr:row>
      <xdr:rowOff>6351</xdr:rowOff>
    </xdr:from>
    <xdr:to>
      <xdr:col>14</xdr:col>
      <xdr:colOff>546100</xdr:colOff>
      <xdr:row>16</xdr:row>
      <xdr:rowOff>146051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F3F997-4DFD-C500-F07D-4260EDAC850C}"/>
            </a:ext>
          </a:extLst>
        </xdr:cNvPr>
        <xdr:cNvSpPr txBox="1"/>
      </xdr:nvSpPr>
      <xdr:spPr>
        <a:xfrm>
          <a:off x="565150" y="1327151"/>
          <a:ext cx="8515350" cy="146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/>
            <a:t>↓のタブより試算したい対象物を選択ください。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251463</xdr:colOff>
      <xdr:row>37</xdr:row>
      <xdr:rowOff>184150</xdr:rowOff>
    </xdr:from>
    <xdr:to>
      <xdr:col>5</xdr:col>
      <xdr:colOff>15876</xdr:colOff>
      <xdr:row>40</xdr:row>
      <xdr:rowOff>25400</xdr:rowOff>
    </xdr:to>
    <xdr:sp macro="" textlink="">
      <xdr:nvSpPr>
        <xdr:cNvPr id="2" name="右矢印 22">
          <a:extLst>
            <a:ext uri="{FF2B5EF4-FFF2-40B4-BE49-F238E27FC236}">
              <a16:creationId xmlns:a16="http://schemas.microsoft.com/office/drawing/2014/main" id="{AAA0BEA1-A801-411D-B1BB-7F94C9891181}"/>
            </a:ext>
          </a:extLst>
        </xdr:cNvPr>
        <xdr:cNvSpPr/>
      </xdr:nvSpPr>
      <xdr:spPr>
        <a:xfrm>
          <a:off x="1013463" y="7912100"/>
          <a:ext cx="253363" cy="812800"/>
        </a:xfrm>
        <a:prstGeom prst="rightArrow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4</xdr:col>
      <xdr:colOff>23283</xdr:colOff>
      <xdr:row>8</xdr:row>
      <xdr:rowOff>185607</xdr:rowOff>
    </xdr:from>
    <xdr:to>
      <xdr:col>11</xdr:col>
      <xdr:colOff>117707</xdr:colOff>
      <xdr:row>11</xdr:row>
      <xdr:rowOff>95250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096B906-4CB2-49B3-B13E-FBBF948E1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283" y="1671507"/>
          <a:ext cx="2507424" cy="633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211667</xdr:colOff>
      <xdr:row>3</xdr:row>
      <xdr:rowOff>63500</xdr:rowOff>
    </xdr:from>
    <xdr:to>
      <xdr:col>22</xdr:col>
      <xdr:colOff>721784</xdr:colOff>
      <xdr:row>3</xdr:row>
      <xdr:rowOff>311150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32CD973-6B13-441C-B1D5-88D60DB39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0617" y="755650"/>
          <a:ext cx="20764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292100</xdr:colOff>
      <xdr:row>29</xdr:row>
      <xdr:rowOff>69275</xdr:rowOff>
    </xdr:from>
    <xdr:to>
      <xdr:col>20</xdr:col>
      <xdr:colOff>1815</xdr:colOff>
      <xdr:row>29</xdr:row>
      <xdr:rowOff>69275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3D33D43F-3FBE-48BC-AAE5-D8D5710DDC5A}"/>
            </a:ext>
          </a:extLst>
        </xdr:cNvPr>
        <xdr:cNvCxnSpPr/>
      </xdr:nvCxnSpPr>
      <xdr:spPr>
        <a:xfrm>
          <a:off x="4521200" y="6012875"/>
          <a:ext cx="282121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241300</xdr:colOff>
      <xdr:row>19</xdr:row>
      <xdr:rowOff>127000</xdr:rowOff>
    </xdr:from>
    <xdr:to>
      <xdr:col>19</xdr:col>
      <xdr:colOff>440872</xdr:colOff>
      <xdr:row>28</xdr:row>
      <xdr:rowOff>227446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71067185-AA5C-43C1-B4AE-4C0E091ED1AA}"/>
            </a:ext>
          </a:extLst>
        </xdr:cNvPr>
        <xdr:cNvSpPr/>
      </xdr:nvSpPr>
      <xdr:spPr>
        <a:xfrm>
          <a:off x="4470400" y="3657600"/>
          <a:ext cx="2853872" cy="227214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20</xdr:col>
      <xdr:colOff>152730</xdr:colOff>
      <xdr:row>19</xdr:row>
      <xdr:rowOff>136070</xdr:rowOff>
    </xdr:from>
    <xdr:to>
      <xdr:col>20</xdr:col>
      <xdr:colOff>152730</xdr:colOff>
      <xdr:row>28</xdr:row>
      <xdr:rowOff>222661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5204A23C-A693-49CB-8AFB-1579E82EFAC5}"/>
            </a:ext>
          </a:extLst>
        </xdr:cNvPr>
        <xdr:cNvCxnSpPr/>
      </xdr:nvCxnSpPr>
      <xdr:spPr>
        <a:xfrm>
          <a:off x="7493330" y="3666670"/>
          <a:ext cx="0" cy="225829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72573</xdr:colOff>
      <xdr:row>43</xdr:row>
      <xdr:rowOff>117929</xdr:rowOff>
    </xdr:from>
    <xdr:to>
      <xdr:col>22</xdr:col>
      <xdr:colOff>861787</xdr:colOff>
      <xdr:row>49</xdr:row>
      <xdr:rowOff>108857</xdr:rowOff>
    </xdr:to>
    <xdr:sp macro="" textlink="">
      <xdr:nvSpPr>
        <xdr:cNvPr id="5" name="テキスト ボックス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81A6913-74A6-4F8C-0C2C-79365038F202}"/>
            </a:ext>
          </a:extLst>
        </xdr:cNvPr>
        <xdr:cNvSpPr txBox="1"/>
      </xdr:nvSpPr>
      <xdr:spPr>
        <a:xfrm>
          <a:off x="2621644" y="9815286"/>
          <a:ext cx="6513286" cy="12609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富士フイルムの社印付き見積書が必要な場合は、上記を試算いただいたうえ、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下記弊社問い合わせフォームに「社印付き見積書希望」と記載いただき、ご連絡ください。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ご連絡後、弊社より折り返しの連絡をいたしますので、本エクセルを添付して送付ください。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問い合わせフォームは</a:t>
          </a:r>
          <a:r>
            <a:rPr kumimoji="1" lang="ja-JP" altLang="en-US" sz="1100" b="1" u="sng">
              <a:latin typeface="メイリオ" panose="020B0604030504040204" pitchFamily="50" charset="-128"/>
              <a:ea typeface="メイリオ" panose="020B0604030504040204" pitchFamily="50" charset="-128"/>
            </a:rPr>
            <a:t>こちら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251463</xdr:colOff>
      <xdr:row>37</xdr:row>
      <xdr:rowOff>184150</xdr:rowOff>
    </xdr:from>
    <xdr:to>
      <xdr:col>5</xdr:col>
      <xdr:colOff>15876</xdr:colOff>
      <xdr:row>40</xdr:row>
      <xdr:rowOff>25400</xdr:rowOff>
    </xdr:to>
    <xdr:sp macro="" textlink="">
      <xdr:nvSpPr>
        <xdr:cNvPr id="8" name="右矢印 22">
          <a:extLst>
            <a:ext uri="{FF2B5EF4-FFF2-40B4-BE49-F238E27FC236}">
              <a16:creationId xmlns:a16="http://schemas.microsoft.com/office/drawing/2014/main" id="{4FBD9215-89F7-46BF-9EE9-35E64E8BA004}"/>
            </a:ext>
          </a:extLst>
        </xdr:cNvPr>
        <xdr:cNvSpPr/>
      </xdr:nvSpPr>
      <xdr:spPr>
        <a:xfrm>
          <a:off x="1013463" y="7874000"/>
          <a:ext cx="253363" cy="812800"/>
        </a:xfrm>
        <a:prstGeom prst="rightArrow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4</xdr:col>
      <xdr:colOff>23283</xdr:colOff>
      <xdr:row>8</xdr:row>
      <xdr:rowOff>185607</xdr:rowOff>
    </xdr:from>
    <xdr:to>
      <xdr:col>11</xdr:col>
      <xdr:colOff>117707</xdr:colOff>
      <xdr:row>11</xdr:row>
      <xdr:rowOff>95250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1754D4A7-E659-41AE-981D-D5DA76D5C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283" y="1671507"/>
          <a:ext cx="2507424" cy="633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211667</xdr:colOff>
      <xdr:row>3</xdr:row>
      <xdr:rowOff>63500</xdr:rowOff>
    </xdr:from>
    <xdr:to>
      <xdr:col>22</xdr:col>
      <xdr:colOff>719667</xdr:colOff>
      <xdr:row>3</xdr:row>
      <xdr:rowOff>311150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BB1DD7A2-50C6-49C1-AF95-5ADE1720C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0617" y="755650"/>
          <a:ext cx="20764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90487</xdr:colOff>
      <xdr:row>28</xdr:row>
      <xdr:rowOff>150813</xdr:rowOff>
    </xdr:from>
    <xdr:to>
      <xdr:col>19</xdr:col>
      <xdr:colOff>111125</xdr:colOff>
      <xdr:row>28</xdr:row>
      <xdr:rowOff>163195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3D9FB52D-1E68-4C48-AFDC-3BEF979DC476}"/>
            </a:ext>
          </a:extLst>
        </xdr:cNvPr>
        <xdr:cNvCxnSpPr/>
      </xdr:nvCxnSpPr>
      <xdr:spPr>
        <a:xfrm flipV="1">
          <a:off x="5932487" y="5786438"/>
          <a:ext cx="1012826" cy="1238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106679</xdr:colOff>
      <xdr:row>18</xdr:row>
      <xdr:rowOff>29527</xdr:rowOff>
    </xdr:from>
    <xdr:to>
      <xdr:col>20</xdr:col>
      <xdr:colOff>106679</xdr:colOff>
      <xdr:row>28</xdr:row>
      <xdr:rowOff>23813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7F15423F-FCA5-4EEE-B73D-821337971034}"/>
            </a:ext>
          </a:extLst>
        </xdr:cNvPr>
        <xdr:cNvCxnSpPr/>
      </xdr:nvCxnSpPr>
      <xdr:spPr>
        <a:xfrm>
          <a:off x="7401242" y="3268027"/>
          <a:ext cx="0" cy="239141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280549</xdr:colOff>
      <xdr:row>18</xdr:row>
      <xdr:rowOff>30843</xdr:rowOff>
    </xdr:from>
    <xdr:to>
      <xdr:col>15</xdr:col>
      <xdr:colOff>280549</xdr:colOff>
      <xdr:row>20</xdr:row>
      <xdr:rowOff>240365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1B536282-667B-4971-8EAD-A575A6C62D95}"/>
            </a:ext>
          </a:extLst>
        </xdr:cNvPr>
        <xdr:cNvCxnSpPr/>
      </xdr:nvCxnSpPr>
      <xdr:spPr>
        <a:xfrm flipV="1">
          <a:off x="5556822" y="3309752"/>
          <a:ext cx="0" cy="694431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274004</xdr:colOff>
      <xdr:row>18</xdr:row>
      <xdr:rowOff>37128</xdr:rowOff>
    </xdr:from>
    <xdr:to>
      <xdr:col>20</xdr:col>
      <xdr:colOff>22127</xdr:colOff>
      <xdr:row>18</xdr:row>
      <xdr:rowOff>37128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6BABB50-2852-4366-BE3C-A46332CFDE5F}"/>
            </a:ext>
          </a:extLst>
        </xdr:cNvPr>
        <xdr:cNvCxnSpPr/>
      </xdr:nvCxnSpPr>
      <xdr:spPr>
        <a:xfrm>
          <a:off x="5550277" y="3316037"/>
          <a:ext cx="1768577" cy="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25400</xdr:colOff>
      <xdr:row>18</xdr:row>
      <xdr:rowOff>30843</xdr:rowOff>
    </xdr:from>
    <xdr:to>
      <xdr:col>20</xdr:col>
      <xdr:colOff>25400</xdr:colOff>
      <xdr:row>20</xdr:row>
      <xdr:rowOff>215222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74D89D71-048D-48F7-9950-A187716A639C}"/>
            </a:ext>
          </a:extLst>
        </xdr:cNvPr>
        <xdr:cNvCxnSpPr/>
      </xdr:nvCxnSpPr>
      <xdr:spPr>
        <a:xfrm flipV="1">
          <a:off x="7322127" y="3309752"/>
          <a:ext cx="0" cy="66928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280573</xdr:colOff>
      <xdr:row>20</xdr:row>
      <xdr:rowOff>227820</xdr:rowOff>
    </xdr:from>
    <xdr:to>
      <xdr:col>17</xdr:col>
      <xdr:colOff>11097</xdr:colOff>
      <xdr:row>22</xdr:row>
      <xdr:rowOff>133031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E9F3AB6F-7B34-4859-AC7E-59AA09E5A971}"/>
            </a:ext>
          </a:extLst>
        </xdr:cNvPr>
        <xdr:cNvCxnSpPr/>
      </xdr:nvCxnSpPr>
      <xdr:spPr>
        <a:xfrm flipH="1" flipV="1">
          <a:off x="5556846" y="3991638"/>
          <a:ext cx="411706" cy="39012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115710</xdr:colOff>
      <xdr:row>22</xdr:row>
      <xdr:rowOff>129321</xdr:rowOff>
    </xdr:from>
    <xdr:to>
      <xdr:col>16</xdr:col>
      <xdr:colOff>118983</xdr:colOff>
      <xdr:row>28</xdr:row>
      <xdr:rowOff>45357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E4AE87A1-0326-4BA8-9393-1A3F438F6C8C}"/>
            </a:ext>
          </a:extLst>
        </xdr:cNvPr>
        <xdr:cNvCxnSpPr/>
      </xdr:nvCxnSpPr>
      <xdr:spPr>
        <a:xfrm flipV="1">
          <a:off x="5957710" y="4336196"/>
          <a:ext cx="3273" cy="1344786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69986</xdr:colOff>
      <xdr:row>22</xdr:row>
      <xdr:rowOff>110464</xdr:rowOff>
    </xdr:from>
    <xdr:to>
      <xdr:col>19</xdr:col>
      <xdr:colOff>69986</xdr:colOff>
      <xdr:row>28</xdr:row>
      <xdr:rowOff>20215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2D2ED8C8-ED70-4DF5-971C-41AA1E002D3B}"/>
            </a:ext>
          </a:extLst>
        </xdr:cNvPr>
        <xdr:cNvCxnSpPr/>
      </xdr:nvCxnSpPr>
      <xdr:spPr>
        <a:xfrm flipV="1">
          <a:off x="6904895" y="4359191"/>
          <a:ext cx="0" cy="1364479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96158</xdr:colOff>
      <xdr:row>28</xdr:row>
      <xdr:rowOff>38100</xdr:rowOff>
    </xdr:from>
    <xdr:to>
      <xdr:col>19</xdr:col>
      <xdr:colOff>70758</xdr:colOff>
      <xdr:row>28</xdr:row>
      <xdr:rowOff>50800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DAC478B9-99B4-4A73-9B45-F3DE2517F58B}"/>
            </a:ext>
          </a:extLst>
        </xdr:cNvPr>
        <xdr:cNvCxnSpPr/>
      </xdr:nvCxnSpPr>
      <xdr:spPr>
        <a:xfrm flipV="1">
          <a:off x="5947229" y="5771243"/>
          <a:ext cx="972458" cy="127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533083</xdr:colOff>
      <xdr:row>18</xdr:row>
      <xdr:rowOff>71438</xdr:rowOff>
    </xdr:from>
    <xdr:to>
      <xdr:col>15</xdr:col>
      <xdr:colOff>533083</xdr:colOff>
      <xdr:row>22</xdr:row>
      <xdr:rowOff>111125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4DE535CC-60B5-4C46-9603-26AD077BCC58}"/>
            </a:ext>
          </a:extLst>
        </xdr:cNvPr>
        <xdr:cNvCxnSpPr/>
      </xdr:nvCxnSpPr>
      <xdr:spPr>
        <a:xfrm flipV="1">
          <a:off x="5811521" y="3309938"/>
          <a:ext cx="0" cy="100806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317500</xdr:colOff>
      <xdr:row>19</xdr:row>
      <xdr:rowOff>204153</xdr:rowOff>
    </xdr:from>
    <xdr:to>
      <xdr:col>17</xdr:col>
      <xdr:colOff>79375</xdr:colOff>
      <xdr:row>19</xdr:row>
      <xdr:rowOff>204153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E10D8024-B64F-4D3A-8304-E130AA13EE48}"/>
            </a:ext>
          </a:extLst>
        </xdr:cNvPr>
        <xdr:cNvCxnSpPr/>
      </xdr:nvCxnSpPr>
      <xdr:spPr>
        <a:xfrm flipH="1">
          <a:off x="5595938" y="3680778"/>
          <a:ext cx="4445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31750</xdr:colOff>
      <xdr:row>19</xdr:row>
      <xdr:rowOff>211773</xdr:rowOff>
    </xdr:from>
    <xdr:to>
      <xdr:col>15</xdr:col>
      <xdr:colOff>418464</xdr:colOff>
      <xdr:row>21</xdr:row>
      <xdr:rowOff>182563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2112A2E1-BAFE-46A9-819E-09695E422471}"/>
            </a:ext>
          </a:extLst>
        </xdr:cNvPr>
        <xdr:cNvCxnSpPr/>
      </xdr:nvCxnSpPr>
      <xdr:spPr>
        <a:xfrm flipH="1">
          <a:off x="5310188" y="3688398"/>
          <a:ext cx="386714" cy="462915"/>
        </a:xfrm>
        <a:prstGeom prst="line">
          <a:avLst/>
        </a:prstGeom>
        <a:ln>
          <a:prstDash val="dash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508634</xdr:colOff>
      <xdr:row>18</xdr:row>
      <xdr:rowOff>218440</xdr:rowOff>
    </xdr:from>
    <xdr:to>
      <xdr:col>15</xdr:col>
      <xdr:colOff>534034</xdr:colOff>
      <xdr:row>18</xdr:row>
      <xdr:rowOff>226060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A21B3068-984C-4E2D-ADBE-BA8C8A8D4E38}"/>
            </a:ext>
          </a:extLst>
        </xdr:cNvPr>
        <xdr:cNvCxnSpPr/>
      </xdr:nvCxnSpPr>
      <xdr:spPr>
        <a:xfrm flipV="1">
          <a:off x="5231447" y="3456940"/>
          <a:ext cx="581025" cy="7620"/>
        </a:xfrm>
        <a:prstGeom prst="line">
          <a:avLst/>
        </a:prstGeom>
        <a:ln>
          <a:prstDash val="dash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60326</xdr:colOff>
      <xdr:row>20</xdr:row>
      <xdr:rowOff>203200</xdr:rowOff>
    </xdr:from>
    <xdr:to>
      <xdr:col>20</xdr:col>
      <xdr:colOff>10351</xdr:colOff>
      <xdr:row>22</xdr:row>
      <xdr:rowOff>142021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85CC2ADA-D414-493C-BD47-BA9362A8CD7C}"/>
            </a:ext>
          </a:extLst>
        </xdr:cNvPr>
        <xdr:cNvCxnSpPr/>
      </xdr:nvCxnSpPr>
      <xdr:spPr>
        <a:xfrm flipV="1">
          <a:off x="6894514" y="3925888"/>
          <a:ext cx="410400" cy="42300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90714</xdr:colOff>
      <xdr:row>42</xdr:row>
      <xdr:rowOff>208642</xdr:rowOff>
    </xdr:from>
    <xdr:to>
      <xdr:col>22</xdr:col>
      <xdr:colOff>943428</xdr:colOff>
      <xdr:row>48</xdr:row>
      <xdr:rowOff>136070</xdr:rowOff>
    </xdr:to>
    <xdr:sp macro="" textlink="">
      <xdr:nvSpPr>
        <xdr:cNvPr id="2" name="テキスト ボックス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1D5359F-8FBD-4E19-A77A-D21315FB2D4E}"/>
            </a:ext>
          </a:extLst>
        </xdr:cNvPr>
        <xdr:cNvSpPr txBox="1"/>
      </xdr:nvSpPr>
      <xdr:spPr>
        <a:xfrm>
          <a:off x="2866571" y="9642928"/>
          <a:ext cx="6513286" cy="12609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富士フイルムの社印付き見積書が必要な場合は、上記を試算いただいたうえ、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下記弊社問い合わせフォームに「社印付き見積書希望」と記載いただき、ご連絡ください。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ご連絡後、弊社より折り返しの連絡をいたしますので、本エクセルを添付して送付ください。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問い合わせフォームは</a:t>
          </a:r>
          <a:r>
            <a:rPr kumimoji="1" lang="ja-JP" altLang="en-US" sz="1100" b="1" u="sng">
              <a:latin typeface="メイリオ" panose="020B0604030504040204" pitchFamily="50" charset="-128"/>
              <a:ea typeface="メイリオ" panose="020B0604030504040204" pitchFamily="50" charset="-128"/>
            </a:rPr>
            <a:t>こちら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269875</xdr:colOff>
      <xdr:row>20</xdr:row>
      <xdr:rowOff>121920</xdr:rowOff>
    </xdr:from>
    <xdr:to>
      <xdr:col>20</xdr:col>
      <xdr:colOff>50800</xdr:colOff>
      <xdr:row>28</xdr:row>
      <xdr:rowOff>137160</xdr:rowOff>
    </xdr:to>
    <xdr:sp macro="" textlink="">
      <xdr:nvSpPr>
        <xdr:cNvPr id="2" name="片側の 2 つの角を切り取った四角形 2">
          <a:extLst>
            <a:ext uri="{FF2B5EF4-FFF2-40B4-BE49-F238E27FC236}">
              <a16:creationId xmlns:a16="http://schemas.microsoft.com/office/drawing/2014/main" id="{26C22D0F-04AE-4624-83C3-62CE6F9FD858}"/>
            </a:ext>
          </a:extLst>
        </xdr:cNvPr>
        <xdr:cNvSpPr/>
      </xdr:nvSpPr>
      <xdr:spPr>
        <a:xfrm>
          <a:off x="5616575" y="3830320"/>
          <a:ext cx="1685925" cy="1945640"/>
        </a:xfrm>
        <a:prstGeom prst="snip2SameRect">
          <a:avLst>
            <a:gd name="adj1" fmla="val 12794"/>
            <a:gd name="adj2" fmla="val 0"/>
          </a:avLst>
        </a:prstGeom>
        <a:noFill/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16</xdr:col>
      <xdr:colOff>47171</xdr:colOff>
      <xdr:row>29</xdr:row>
      <xdr:rowOff>25763</xdr:rowOff>
    </xdr:from>
    <xdr:to>
      <xdr:col>18</xdr:col>
      <xdr:colOff>611051</xdr:colOff>
      <xdr:row>29</xdr:row>
      <xdr:rowOff>25763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EC1ABEEC-A8D5-4400-8953-B189D128E1A1}"/>
            </a:ext>
          </a:extLst>
        </xdr:cNvPr>
        <xdr:cNvCxnSpPr/>
      </xdr:nvCxnSpPr>
      <xdr:spPr>
        <a:xfrm>
          <a:off x="1831521" y="5328013"/>
          <a:ext cx="173863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436562</xdr:colOff>
      <xdr:row>26</xdr:row>
      <xdr:rowOff>6985</xdr:rowOff>
    </xdr:from>
    <xdr:to>
      <xdr:col>21</xdr:col>
      <xdr:colOff>81597</xdr:colOff>
      <xdr:row>28</xdr:row>
      <xdr:rowOff>121285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A63B13E-7173-4C03-9F48-7FDC7848C0A6}"/>
            </a:ext>
          </a:extLst>
        </xdr:cNvPr>
        <xdr:cNvCxnSpPr/>
      </xdr:nvCxnSpPr>
      <xdr:spPr>
        <a:xfrm flipV="1">
          <a:off x="7278687" y="5071110"/>
          <a:ext cx="597535" cy="59055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436562</xdr:colOff>
      <xdr:row>19</xdr:row>
      <xdr:rowOff>106362</xdr:rowOff>
    </xdr:from>
    <xdr:to>
      <xdr:col>21</xdr:col>
      <xdr:colOff>58737</xdr:colOff>
      <xdr:row>21</xdr:row>
      <xdr:rowOff>109991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E29B0A4-94EA-43B6-8121-AB6298EB47C0}"/>
            </a:ext>
          </a:extLst>
        </xdr:cNvPr>
        <xdr:cNvCxnSpPr/>
      </xdr:nvCxnSpPr>
      <xdr:spPr>
        <a:xfrm flipV="1">
          <a:off x="7278687" y="3503612"/>
          <a:ext cx="574675" cy="479879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118246</xdr:colOff>
      <xdr:row>20</xdr:row>
      <xdr:rowOff>95976</xdr:rowOff>
    </xdr:from>
    <xdr:to>
      <xdr:col>20</xdr:col>
      <xdr:colOff>125866</xdr:colOff>
      <xdr:row>28</xdr:row>
      <xdr:rowOff>156936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6FC779C7-B030-46AF-974B-A6A902C72A7E}"/>
            </a:ext>
          </a:extLst>
        </xdr:cNvPr>
        <xdr:cNvCxnSpPr/>
      </xdr:nvCxnSpPr>
      <xdr:spPr>
        <a:xfrm>
          <a:off x="7420746" y="3731351"/>
          <a:ext cx="7620" cy="196596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159430</xdr:colOff>
      <xdr:row>18</xdr:row>
      <xdr:rowOff>166687</xdr:rowOff>
    </xdr:from>
    <xdr:to>
      <xdr:col>17</xdr:col>
      <xdr:colOff>134937</xdr:colOff>
      <xdr:row>20</xdr:row>
      <xdr:rowOff>147637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DD362779-3909-47BE-AD19-1F9D147E46E0}"/>
            </a:ext>
          </a:extLst>
        </xdr:cNvPr>
        <xdr:cNvCxnSpPr/>
      </xdr:nvCxnSpPr>
      <xdr:spPr>
        <a:xfrm flipH="1">
          <a:off x="5644243" y="3325812"/>
          <a:ext cx="586694" cy="4572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251463</xdr:colOff>
      <xdr:row>37</xdr:row>
      <xdr:rowOff>184150</xdr:rowOff>
    </xdr:from>
    <xdr:to>
      <xdr:col>5</xdr:col>
      <xdr:colOff>15876</xdr:colOff>
      <xdr:row>40</xdr:row>
      <xdr:rowOff>25400</xdr:rowOff>
    </xdr:to>
    <xdr:sp macro="" textlink="">
      <xdr:nvSpPr>
        <xdr:cNvPr id="9" name="右矢印 22">
          <a:extLst>
            <a:ext uri="{FF2B5EF4-FFF2-40B4-BE49-F238E27FC236}">
              <a16:creationId xmlns:a16="http://schemas.microsoft.com/office/drawing/2014/main" id="{B888A3C4-F131-4442-9780-6DCCA7C4F87B}"/>
            </a:ext>
          </a:extLst>
        </xdr:cNvPr>
        <xdr:cNvSpPr/>
      </xdr:nvSpPr>
      <xdr:spPr>
        <a:xfrm>
          <a:off x="997588" y="7820025"/>
          <a:ext cx="256538" cy="793750"/>
        </a:xfrm>
        <a:prstGeom prst="rightArrow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4</xdr:col>
      <xdr:colOff>23283</xdr:colOff>
      <xdr:row>8</xdr:row>
      <xdr:rowOff>185607</xdr:rowOff>
    </xdr:from>
    <xdr:to>
      <xdr:col>11</xdr:col>
      <xdr:colOff>117707</xdr:colOff>
      <xdr:row>11</xdr:row>
      <xdr:rowOff>95250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541BEF39-FEB4-19C7-77AC-81BBE0012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408" y="1677857"/>
          <a:ext cx="2501074" cy="624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396874</xdr:colOff>
      <xdr:row>18</xdr:row>
      <xdr:rowOff>214312</xdr:rowOff>
    </xdr:from>
    <xdr:to>
      <xdr:col>18</xdr:col>
      <xdr:colOff>209549</xdr:colOff>
      <xdr:row>20</xdr:row>
      <xdr:rowOff>217941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5777346C-0C9C-44C4-9A45-FC05F1C1677F}"/>
            </a:ext>
          </a:extLst>
        </xdr:cNvPr>
        <xdr:cNvCxnSpPr/>
      </xdr:nvCxnSpPr>
      <xdr:spPr>
        <a:xfrm flipV="1">
          <a:off x="5743574" y="3440112"/>
          <a:ext cx="663575" cy="486229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211667</xdr:colOff>
      <xdr:row>3</xdr:row>
      <xdr:rowOff>63500</xdr:rowOff>
    </xdr:from>
    <xdr:to>
      <xdr:col>22</xdr:col>
      <xdr:colOff>719667</xdr:colOff>
      <xdr:row>3</xdr:row>
      <xdr:rowOff>311150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E60D7A23-8650-76B5-6AC8-FDA7AD791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4917" y="751417"/>
          <a:ext cx="20764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123977</xdr:colOff>
      <xdr:row>43</xdr:row>
      <xdr:rowOff>63500</xdr:rowOff>
    </xdr:from>
    <xdr:to>
      <xdr:col>22</xdr:col>
      <xdr:colOff>919239</xdr:colOff>
      <xdr:row>49</xdr:row>
      <xdr:rowOff>13606</xdr:rowOff>
    </xdr:to>
    <xdr:sp macro="" textlink="">
      <xdr:nvSpPr>
        <xdr:cNvPr id="6" name="テキスト ボックス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CCD355-6E80-4A4B-AA0F-CD676CE31272}"/>
            </a:ext>
          </a:extLst>
        </xdr:cNvPr>
        <xdr:cNvSpPr txBox="1"/>
      </xdr:nvSpPr>
      <xdr:spPr>
        <a:xfrm>
          <a:off x="2685144" y="9673167"/>
          <a:ext cx="6499678" cy="12412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富士フイルムの社印付き見積書が必要な場合は、上記を試算いただいたうえ、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下記弊社問い合わせフォームに「社印付き見積書希望」と記載いただき、ご連絡ください。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ご連絡後、弊社より折り返しの連絡をいたしますので、本エクセルを添付して送付ください。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問い合わせフォームは</a:t>
          </a:r>
          <a:r>
            <a:rPr kumimoji="1" lang="ja-JP" altLang="en-US" sz="1100" b="1" u="sng">
              <a:latin typeface="メイリオ" panose="020B0604030504040204" pitchFamily="50" charset="-128"/>
              <a:ea typeface="メイリオ" panose="020B0604030504040204" pitchFamily="50" charset="-128"/>
            </a:rPr>
            <a:t>こちら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251463</xdr:colOff>
      <xdr:row>37</xdr:row>
      <xdr:rowOff>184150</xdr:rowOff>
    </xdr:from>
    <xdr:to>
      <xdr:col>5</xdr:col>
      <xdr:colOff>15876</xdr:colOff>
      <xdr:row>40</xdr:row>
      <xdr:rowOff>25400</xdr:rowOff>
    </xdr:to>
    <xdr:sp macro="" textlink="">
      <xdr:nvSpPr>
        <xdr:cNvPr id="8" name="右矢印 22">
          <a:extLst>
            <a:ext uri="{FF2B5EF4-FFF2-40B4-BE49-F238E27FC236}">
              <a16:creationId xmlns:a16="http://schemas.microsoft.com/office/drawing/2014/main" id="{CCB31C24-230C-4149-93A0-2C580015988C}"/>
            </a:ext>
          </a:extLst>
        </xdr:cNvPr>
        <xdr:cNvSpPr/>
      </xdr:nvSpPr>
      <xdr:spPr>
        <a:xfrm>
          <a:off x="1013463" y="7874000"/>
          <a:ext cx="253363" cy="812800"/>
        </a:xfrm>
        <a:prstGeom prst="rightArrow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4</xdr:col>
      <xdr:colOff>23283</xdr:colOff>
      <xdr:row>8</xdr:row>
      <xdr:rowOff>185607</xdr:rowOff>
    </xdr:from>
    <xdr:to>
      <xdr:col>11</xdr:col>
      <xdr:colOff>117707</xdr:colOff>
      <xdr:row>11</xdr:row>
      <xdr:rowOff>95250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FFA7D596-5D00-457A-8177-FC755C366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283" y="1671507"/>
          <a:ext cx="2507424" cy="633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211667</xdr:colOff>
      <xdr:row>3</xdr:row>
      <xdr:rowOff>63500</xdr:rowOff>
    </xdr:from>
    <xdr:to>
      <xdr:col>22</xdr:col>
      <xdr:colOff>719667</xdr:colOff>
      <xdr:row>3</xdr:row>
      <xdr:rowOff>311150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191B66A-ED9A-42D3-9562-A04505B49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0617" y="755650"/>
          <a:ext cx="20764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370114</xdr:colOff>
      <xdr:row>29</xdr:row>
      <xdr:rowOff>177800</xdr:rowOff>
    </xdr:from>
    <xdr:to>
      <xdr:col>16</xdr:col>
      <xdr:colOff>0</xdr:colOff>
      <xdr:row>29</xdr:row>
      <xdr:rowOff>192812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1B2ADD86-014F-4F39-B9F3-BC6507815225}"/>
            </a:ext>
          </a:extLst>
        </xdr:cNvPr>
        <xdr:cNvCxnSpPr/>
      </xdr:nvCxnSpPr>
      <xdr:spPr>
        <a:xfrm flipV="1">
          <a:off x="4599214" y="6121400"/>
          <a:ext cx="1280886" cy="1501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502886</xdr:colOff>
      <xdr:row>17</xdr:row>
      <xdr:rowOff>152400</xdr:rowOff>
    </xdr:from>
    <xdr:to>
      <xdr:col>21</xdr:col>
      <xdr:colOff>76200</xdr:colOff>
      <xdr:row>22</xdr:row>
      <xdr:rowOff>88570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930523E9-732A-4A17-969F-BBECF5255AF9}"/>
            </a:ext>
          </a:extLst>
        </xdr:cNvPr>
        <xdr:cNvCxnSpPr/>
      </xdr:nvCxnSpPr>
      <xdr:spPr>
        <a:xfrm flipH="1">
          <a:off x="6789386" y="3200400"/>
          <a:ext cx="1122714" cy="114267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388257</xdr:colOff>
      <xdr:row>21</xdr:row>
      <xdr:rowOff>232913</xdr:rowOff>
    </xdr:from>
    <xdr:to>
      <xdr:col>20</xdr:col>
      <xdr:colOff>354008</xdr:colOff>
      <xdr:row>29</xdr:row>
      <xdr:rowOff>116662</xdr:rowOff>
    </xdr:to>
    <xdr:pic>
      <xdr:nvPicPr>
        <xdr:cNvPr id="19" name="図 18" descr="トンネル.png">
          <a:extLst>
            <a:ext uri="{FF2B5EF4-FFF2-40B4-BE49-F238E27FC236}">
              <a16:creationId xmlns:a16="http://schemas.microsoft.com/office/drawing/2014/main" id="{2C7AA1AE-3C1D-443C-9B2C-91C9AA460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b="44318"/>
        <a:stretch>
          <a:fillRect/>
        </a:stretch>
      </xdr:blipFill>
      <xdr:spPr>
        <a:xfrm>
          <a:off x="4617357" y="4246113"/>
          <a:ext cx="3121701" cy="1814149"/>
        </a:xfrm>
        <a:prstGeom prst="rect">
          <a:avLst/>
        </a:prstGeom>
        <a:noFill/>
      </xdr:spPr>
    </xdr:pic>
    <xdr:clientData/>
  </xdr:twoCellAnchor>
  <xdr:twoCellAnchor>
    <xdr:from>
      <xdr:col>20</xdr:col>
      <xdr:colOff>424551</xdr:colOff>
      <xdr:row>24</xdr:row>
      <xdr:rowOff>206201</xdr:rowOff>
    </xdr:from>
    <xdr:to>
      <xdr:col>22</xdr:col>
      <xdr:colOff>137853</xdr:colOff>
      <xdr:row>29</xdr:row>
      <xdr:rowOff>88837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8B83BF37-7BA6-481A-A844-E358CC499DFE}"/>
            </a:ext>
          </a:extLst>
        </xdr:cNvPr>
        <xdr:cNvCxnSpPr/>
      </xdr:nvCxnSpPr>
      <xdr:spPr>
        <a:xfrm flipV="1">
          <a:off x="7765151" y="4943301"/>
          <a:ext cx="754702" cy="10891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418012</xdr:colOff>
      <xdr:row>25</xdr:row>
      <xdr:rowOff>108857</xdr:rowOff>
    </xdr:from>
    <xdr:to>
      <xdr:col>15</xdr:col>
      <xdr:colOff>512959</xdr:colOff>
      <xdr:row>29</xdr:row>
      <xdr:rowOff>97118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262D5BF7-811F-4360-9893-CE5EF681FF2E}"/>
            </a:ext>
          </a:extLst>
        </xdr:cNvPr>
        <xdr:cNvCxnSpPr/>
      </xdr:nvCxnSpPr>
      <xdr:spPr>
        <a:xfrm flipV="1">
          <a:off x="4647112" y="5087257"/>
          <a:ext cx="1174447" cy="9534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107345</xdr:colOff>
      <xdr:row>42</xdr:row>
      <xdr:rowOff>235856</xdr:rowOff>
    </xdr:from>
    <xdr:to>
      <xdr:col>22</xdr:col>
      <xdr:colOff>896559</xdr:colOff>
      <xdr:row>48</xdr:row>
      <xdr:rowOff>163284</xdr:rowOff>
    </xdr:to>
    <xdr:sp macro="" textlink="">
      <xdr:nvSpPr>
        <xdr:cNvPr id="2" name="テキスト ボックス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700C70-372B-4DD3-AF7C-DDBEC5FCA153}"/>
            </a:ext>
          </a:extLst>
        </xdr:cNvPr>
        <xdr:cNvSpPr txBox="1"/>
      </xdr:nvSpPr>
      <xdr:spPr>
        <a:xfrm>
          <a:off x="2668512" y="9644439"/>
          <a:ext cx="6493630" cy="12397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富士フイルムの社印付き見積書が必要な場合は、上記を試算いただいたうえ、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下記弊社問い合わせフォームに「社印付き見積書希望」と記載いただき、ご連絡ください。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ご連絡後、弊社より折り返しの連絡をいたしますので、本エクセルを添付して送付ください。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問い合わせフォームは</a:t>
          </a:r>
          <a:r>
            <a:rPr kumimoji="1" lang="ja-JP" altLang="en-US" sz="1100" b="1" u="sng">
              <a:latin typeface="メイリオ" panose="020B0604030504040204" pitchFamily="50" charset="-128"/>
              <a:ea typeface="メイリオ" panose="020B0604030504040204" pitchFamily="50" charset="-128"/>
            </a:rPr>
            <a:t>こちら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23283</xdr:colOff>
      <xdr:row>8</xdr:row>
      <xdr:rowOff>185607</xdr:rowOff>
    </xdr:from>
    <xdr:to>
      <xdr:col>11</xdr:col>
      <xdr:colOff>117707</xdr:colOff>
      <xdr:row>11</xdr:row>
      <xdr:rowOff>95250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BCAB3C1-9570-4FB1-BAD2-FA34A2937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283" y="1671507"/>
          <a:ext cx="2507424" cy="633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211667</xdr:colOff>
      <xdr:row>3</xdr:row>
      <xdr:rowOff>63500</xdr:rowOff>
    </xdr:from>
    <xdr:to>
      <xdr:col>22</xdr:col>
      <xdr:colOff>719667</xdr:colOff>
      <xdr:row>3</xdr:row>
      <xdr:rowOff>311150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F0CE425-8473-496D-B8D5-45ACB68E5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0617" y="755650"/>
          <a:ext cx="20764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108857</xdr:colOff>
      <xdr:row>28</xdr:row>
      <xdr:rowOff>205619</xdr:rowOff>
    </xdr:from>
    <xdr:to>
      <xdr:col>22</xdr:col>
      <xdr:colOff>898071</xdr:colOff>
      <xdr:row>34</xdr:row>
      <xdr:rowOff>133047</xdr:rowOff>
    </xdr:to>
    <xdr:sp macro="" textlink="">
      <xdr:nvSpPr>
        <xdr:cNvPr id="2" name="テキスト ボックス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294C03-AD3E-472D-A72E-87166F94C1C0}"/>
            </a:ext>
          </a:extLst>
        </xdr:cNvPr>
        <xdr:cNvSpPr txBox="1"/>
      </xdr:nvSpPr>
      <xdr:spPr>
        <a:xfrm>
          <a:off x="2670024" y="6206369"/>
          <a:ext cx="6493630" cy="12397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富士フイルムの社印付き見積書が必要な場合は、上記を試算いただいたうえ、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下記弊社問い合わせフォームに「社印付き見積書希望」と記載いただき、ご連絡ください。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ご連絡後、弊社より折り返しの連絡をいたしますので、本エクセルを添付して送付ください。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問い合わせフォームは</a:t>
          </a:r>
          <a:r>
            <a:rPr kumimoji="1" lang="ja-JP" altLang="en-US" sz="1100" b="1" u="sng">
              <a:latin typeface="メイリオ" panose="020B0604030504040204" pitchFamily="50" charset="-128"/>
              <a:ea typeface="メイリオ" panose="020B0604030504040204" pitchFamily="50" charset="-128"/>
            </a:rPr>
            <a:t>こちら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6211A-C18C-4785-9602-54EBC4680017}">
  <sheetPr>
    <tabColor theme="0"/>
  </sheetPr>
  <dimension ref="A1"/>
  <sheetViews>
    <sheetView topLeftCell="A7" workbookViewId="0">
      <selection activeCell="M5" sqref="M5"/>
    </sheetView>
  </sheetViews>
  <sheetFormatPr defaultColWidth="8.7109375" defaultRowHeight="12.95"/>
  <cols>
    <col min="1" max="16384" width="8.7109375" style="67"/>
  </cols>
  <sheetData/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0A7F8-8095-4A7C-AB1B-AB27525F0E52}">
  <sheetPr>
    <tabColor theme="9" tint="0.79998168889431442"/>
  </sheetPr>
  <dimension ref="A2:AI65"/>
  <sheetViews>
    <sheetView zoomScale="70" zoomScaleNormal="70" workbookViewId="0">
      <selection activeCell="E2" sqref="E2"/>
    </sheetView>
  </sheetViews>
  <sheetFormatPr defaultColWidth="8.85546875" defaultRowHeight="17.45"/>
  <cols>
    <col min="1" max="1" width="1.42578125" style="1" customWidth="1"/>
    <col min="2" max="2" width="0.5703125" style="1" customWidth="1"/>
    <col min="3" max="3" width="3.85546875" style="1" customWidth="1"/>
    <col min="4" max="4" width="5" style="1" customWidth="1"/>
    <col min="5" max="5" width="7" style="1" customWidth="1"/>
    <col min="6" max="6" width="4.42578125" style="1" customWidth="1"/>
    <col min="7" max="7" width="6.42578125" style="1" customWidth="1"/>
    <col min="8" max="8" width="7.85546875" style="1" customWidth="1"/>
    <col min="9" max="9" width="3.28515625" style="1" customWidth="1"/>
    <col min="10" max="10" width="4.42578125" style="1" customWidth="1"/>
    <col min="11" max="11" width="1.28515625" style="1" customWidth="1"/>
    <col min="12" max="12" width="6.85546875" style="1" customWidth="1"/>
    <col min="13" max="13" width="5.5703125" style="1" customWidth="1"/>
    <col min="14" max="14" width="5.140625" style="1" customWidth="1"/>
    <col min="15" max="15" width="10.85546875" style="1" customWidth="1"/>
    <col min="16" max="16" width="8.7109375" style="1" customWidth="1"/>
    <col min="17" max="17" width="1.7109375" style="3" customWidth="1"/>
    <col min="18" max="18" width="3.140625" style="3" customWidth="1"/>
    <col min="19" max="19" width="8.5703125" style="3" customWidth="1"/>
    <col min="20" max="20" width="6.5703125" style="1" customWidth="1"/>
    <col min="21" max="21" width="7" style="1" customWidth="1"/>
    <col min="22" max="22" width="8.85546875" style="1" customWidth="1"/>
    <col min="23" max="23" width="14.140625" style="1" customWidth="1"/>
    <col min="24" max="24" width="6.5703125" style="1" customWidth="1"/>
    <col min="25" max="25" width="13.85546875" style="1" customWidth="1"/>
    <col min="26" max="26" width="8.85546875" style="1"/>
    <col min="27" max="27" width="17.42578125" style="1" customWidth="1"/>
    <col min="28" max="16384" width="8.85546875" style="1"/>
  </cols>
  <sheetData>
    <row r="2" spans="2:24" s="26" customFormat="1" ht="28.5" customHeight="1">
      <c r="B2" s="38" t="s">
        <v>0</v>
      </c>
    </row>
    <row r="3" spans="2:24" s="26" customFormat="1" ht="8.4499999999999993" customHeight="1"/>
    <row r="4" spans="2:24" s="26" customFormat="1" ht="28.5" customHeight="1">
      <c r="B4" s="59" t="s">
        <v>1</v>
      </c>
      <c r="C4" s="58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57"/>
      <c r="Q4" s="57"/>
      <c r="R4" s="57"/>
      <c r="S4" s="41"/>
      <c r="T4" s="41"/>
      <c r="U4" s="41"/>
      <c r="V4" s="41"/>
      <c r="W4" s="41"/>
    </row>
    <row r="5" spans="2:24" ht="5.0999999999999996" customHeight="1">
      <c r="Q5" s="1"/>
      <c r="R5" s="1"/>
      <c r="S5" s="1"/>
    </row>
    <row r="6" spans="2:24" ht="18.95">
      <c r="C6" s="30" t="s">
        <v>2</v>
      </c>
      <c r="N6" s="33"/>
      <c r="O6" s="77" t="s">
        <v>3</v>
      </c>
      <c r="P6" s="78"/>
      <c r="Q6" s="78"/>
      <c r="R6" s="79"/>
      <c r="S6" s="1"/>
    </row>
    <row r="7" spans="2:24" ht="5.0999999999999996" customHeight="1">
      <c r="C7" s="30"/>
      <c r="N7" s="33"/>
      <c r="Q7" s="1"/>
      <c r="R7" s="1"/>
      <c r="S7" s="1"/>
    </row>
    <row r="8" spans="2:24" ht="5.0999999999999996" customHeight="1">
      <c r="C8" s="9"/>
      <c r="N8" s="33"/>
      <c r="Q8" s="1"/>
      <c r="R8" s="1"/>
      <c r="T8" s="3"/>
      <c r="U8" s="3"/>
    </row>
    <row r="9" spans="2:24" ht="18.95">
      <c r="C9" s="30" t="s">
        <v>4</v>
      </c>
      <c r="N9" s="33"/>
      <c r="O9" s="80" t="s">
        <v>5</v>
      </c>
      <c r="P9" s="80"/>
      <c r="Q9" s="24"/>
      <c r="R9" s="1"/>
      <c r="S9" s="80" t="s">
        <v>6</v>
      </c>
      <c r="T9" s="80"/>
    </row>
    <row r="10" spans="2:24" ht="18.95">
      <c r="C10" s="9"/>
      <c r="N10" s="34" t="s">
        <v>7</v>
      </c>
      <c r="O10" s="81">
        <v>6000</v>
      </c>
      <c r="P10" s="81"/>
      <c r="Q10" s="22" t="s">
        <v>8</v>
      </c>
      <c r="R10" s="1"/>
      <c r="S10" s="82" t="str">
        <f>IF(O6="GFXシリーズ（1億200万画素）",11648,"")</f>
        <v/>
      </c>
      <c r="T10" s="82"/>
      <c r="U10" s="22" t="s">
        <v>8</v>
      </c>
    </row>
    <row r="11" spans="2:24" ht="18.95">
      <c r="C11" s="9"/>
      <c r="N11" s="34" t="s">
        <v>9</v>
      </c>
      <c r="O11" s="81">
        <v>4000</v>
      </c>
      <c r="P11" s="81"/>
      <c r="Q11" s="22" t="s">
        <v>8</v>
      </c>
      <c r="R11" s="1"/>
      <c r="S11" s="82" t="str">
        <f>IF(O6="GFXシリーズ（1億200万画素）",8736,"")</f>
        <v/>
      </c>
      <c r="T11" s="82"/>
      <c r="U11" s="22" t="s">
        <v>8</v>
      </c>
    </row>
    <row r="12" spans="2:24" ht="11.45" customHeight="1">
      <c r="C12" s="9"/>
      <c r="N12" s="34"/>
      <c r="O12" s="3"/>
      <c r="P12" s="3"/>
      <c r="Q12" s="22"/>
      <c r="R12" s="1"/>
      <c r="S12" s="25"/>
      <c r="T12" s="25"/>
      <c r="U12" s="22"/>
    </row>
    <row r="13" spans="2:24" ht="5.0999999999999996" customHeight="1">
      <c r="C13" s="9"/>
      <c r="N13" s="33"/>
      <c r="Q13" s="1"/>
      <c r="R13" s="1"/>
      <c r="S13" s="1"/>
    </row>
    <row r="14" spans="2:24" ht="18.95">
      <c r="C14" s="9" t="s">
        <v>10</v>
      </c>
      <c r="N14" s="33"/>
      <c r="O14" s="72" t="s">
        <v>11</v>
      </c>
      <c r="P14" s="73"/>
      <c r="Q14" s="73"/>
      <c r="R14" s="74"/>
      <c r="S14" s="1"/>
      <c r="U14" s="3"/>
      <c r="V14" s="3"/>
      <c r="W14" s="3"/>
      <c r="X14" s="3"/>
    </row>
    <row r="15" spans="2:24" ht="5.0999999999999996" customHeight="1">
      <c r="C15" s="9"/>
      <c r="N15" s="33"/>
      <c r="Q15" s="1"/>
      <c r="R15" s="1"/>
      <c r="S15" s="1"/>
      <c r="U15" s="3"/>
      <c r="V15" s="3"/>
      <c r="W15" s="3"/>
      <c r="X15" s="3"/>
    </row>
    <row r="16" spans="2:24" ht="5.0999999999999996" customHeight="1">
      <c r="C16" s="9"/>
      <c r="N16" s="33"/>
      <c r="Q16" s="1"/>
      <c r="R16" s="1"/>
      <c r="S16" s="1"/>
      <c r="U16" s="3"/>
      <c r="V16" s="3"/>
    </row>
    <row r="17" spans="3:35" ht="17.45" customHeight="1">
      <c r="C17" s="9" t="s">
        <v>12</v>
      </c>
      <c r="N17" s="35"/>
      <c r="O17" s="22"/>
      <c r="P17" s="22"/>
      <c r="Q17" s="22"/>
      <c r="R17" s="22"/>
      <c r="S17" s="22"/>
      <c r="T17" s="22"/>
      <c r="U17" s="22"/>
      <c r="V17" s="22"/>
    </row>
    <row r="18" spans="3:35" ht="18.95">
      <c r="N18" s="35"/>
      <c r="O18" s="8"/>
      <c r="P18" s="8"/>
      <c r="Q18" s="8"/>
      <c r="R18" s="8"/>
      <c r="S18" s="8"/>
      <c r="T18" s="8"/>
      <c r="U18" s="8"/>
      <c r="V18" s="8"/>
      <c r="W18" s="9"/>
      <c r="X18" s="9"/>
    </row>
    <row r="19" spans="3:35" ht="18.95">
      <c r="N19" s="35"/>
      <c r="O19" s="8"/>
      <c r="P19" s="8"/>
      <c r="Q19" s="8"/>
      <c r="R19" s="8"/>
      <c r="S19" s="8"/>
      <c r="T19" s="8"/>
      <c r="U19" s="8"/>
      <c r="V19" s="8"/>
      <c r="W19" s="8"/>
      <c r="X19" s="9"/>
      <c r="Z19" s="8"/>
      <c r="AA19" s="8"/>
      <c r="AB19" s="8"/>
      <c r="AC19" s="8"/>
      <c r="AD19" s="8"/>
      <c r="AE19" s="8"/>
    </row>
    <row r="20" spans="3:35" ht="18.95">
      <c r="N20" s="35"/>
      <c r="O20" s="8"/>
      <c r="P20" s="8"/>
      <c r="Q20" s="8"/>
      <c r="R20" s="8"/>
      <c r="S20" s="8"/>
      <c r="T20" s="8"/>
      <c r="U20" s="8"/>
      <c r="V20" s="8"/>
      <c r="W20" s="9"/>
      <c r="X20" s="9"/>
      <c r="Z20" s="8"/>
      <c r="AA20" s="8"/>
      <c r="AB20" s="8"/>
      <c r="AC20" s="8"/>
      <c r="AD20" s="8"/>
      <c r="AE20" s="8"/>
      <c r="AF20" s="8"/>
      <c r="AG20" s="8"/>
      <c r="AH20" s="8"/>
    </row>
    <row r="21" spans="3:35" ht="18.95">
      <c r="N21" s="35"/>
      <c r="O21" s="8"/>
      <c r="P21" s="8"/>
      <c r="Q21" s="8"/>
      <c r="R21" s="8"/>
      <c r="S21" s="8"/>
      <c r="T21" s="8"/>
      <c r="U21" s="8"/>
      <c r="V21" s="8"/>
      <c r="W21" s="9"/>
      <c r="X21" s="9"/>
      <c r="Z21" s="8"/>
      <c r="AA21" s="15"/>
      <c r="AB21" s="15"/>
      <c r="AC21" s="15"/>
      <c r="AD21" s="15"/>
      <c r="AE21" s="15"/>
      <c r="AF21" s="16"/>
      <c r="AG21" s="15"/>
      <c r="AH21" s="15"/>
    </row>
    <row r="22" spans="3:35" ht="18.95">
      <c r="N22" s="35"/>
      <c r="O22" s="8"/>
      <c r="P22" s="8"/>
      <c r="Q22" s="8"/>
      <c r="R22" s="8"/>
      <c r="S22" s="8"/>
      <c r="T22" s="8"/>
      <c r="U22" s="8"/>
      <c r="V22" s="8"/>
      <c r="W22" s="9"/>
      <c r="X22" s="9"/>
      <c r="Z22" s="8"/>
      <c r="AA22" s="8"/>
      <c r="AB22" s="9"/>
      <c r="AC22" s="9"/>
      <c r="AD22" s="9"/>
      <c r="AE22" s="9"/>
      <c r="AF22" s="9"/>
      <c r="AG22" s="9"/>
      <c r="AH22" s="9"/>
      <c r="AI22" s="9"/>
    </row>
    <row r="23" spans="3:35" ht="18.95">
      <c r="N23" s="35"/>
      <c r="O23" s="8"/>
      <c r="P23" s="8"/>
      <c r="Q23" s="8"/>
      <c r="R23" s="8"/>
      <c r="S23" s="8"/>
      <c r="T23" s="8"/>
      <c r="U23" s="10" t="s">
        <v>9</v>
      </c>
      <c r="V23" s="11"/>
      <c r="W23" s="8" t="s">
        <v>13</v>
      </c>
      <c r="X23" s="9"/>
      <c r="Z23" s="8"/>
      <c r="AA23" s="8"/>
      <c r="AB23" s="9"/>
      <c r="AC23" s="9"/>
      <c r="AD23" s="9"/>
      <c r="AE23" s="9"/>
      <c r="AF23" s="9"/>
      <c r="AG23" s="9"/>
      <c r="AH23" s="9"/>
      <c r="AI23" s="9"/>
    </row>
    <row r="24" spans="3:35" ht="18.95">
      <c r="N24" s="35"/>
      <c r="O24" s="8"/>
      <c r="P24" s="8"/>
      <c r="Q24" s="8"/>
      <c r="R24" s="8"/>
      <c r="S24" s="8"/>
      <c r="T24" s="8"/>
      <c r="U24" s="8"/>
      <c r="V24" s="8"/>
      <c r="W24" s="9"/>
      <c r="X24" s="9"/>
      <c r="Z24" s="8"/>
      <c r="AA24" s="8"/>
      <c r="AB24" s="9"/>
      <c r="AC24" s="9"/>
      <c r="AD24" s="9"/>
      <c r="AE24" s="9"/>
      <c r="AF24" s="9"/>
      <c r="AG24" s="9"/>
      <c r="AH24" s="9"/>
      <c r="AI24" s="9"/>
    </row>
    <row r="25" spans="3:35" ht="18.95">
      <c r="N25" s="35"/>
      <c r="O25" s="8"/>
      <c r="P25" s="8"/>
      <c r="Q25" s="8"/>
      <c r="R25" s="8"/>
      <c r="S25" s="8"/>
      <c r="T25" s="8"/>
      <c r="U25" s="8"/>
      <c r="V25" s="8"/>
      <c r="W25" s="9"/>
      <c r="X25" s="9"/>
      <c r="Z25" s="8"/>
      <c r="AA25" s="8"/>
      <c r="AB25" s="9"/>
      <c r="AC25" s="9"/>
      <c r="AD25" s="9"/>
      <c r="AE25" s="9"/>
      <c r="AF25" s="9"/>
      <c r="AG25" s="9"/>
      <c r="AH25" s="9"/>
      <c r="AI25" s="9"/>
    </row>
    <row r="26" spans="3:35" ht="18.95">
      <c r="N26" s="35"/>
      <c r="O26" s="8"/>
      <c r="P26" s="8"/>
      <c r="Q26" s="8"/>
      <c r="R26" s="8"/>
      <c r="S26" s="8"/>
      <c r="T26" s="8"/>
      <c r="U26" s="8"/>
      <c r="V26" s="8"/>
      <c r="W26" s="9"/>
      <c r="X26" s="9"/>
      <c r="Z26" s="8"/>
      <c r="AA26" s="8"/>
      <c r="AB26" s="9"/>
      <c r="AC26" s="9"/>
      <c r="AD26" s="9"/>
      <c r="AE26" s="9"/>
      <c r="AF26" s="9"/>
      <c r="AG26" s="9"/>
      <c r="AH26" s="9"/>
      <c r="AI26" s="9"/>
    </row>
    <row r="27" spans="3:35" ht="18.95">
      <c r="N27" s="35"/>
      <c r="O27" s="8"/>
      <c r="P27" s="8"/>
      <c r="Q27" s="8"/>
      <c r="R27" s="8"/>
      <c r="S27" s="8"/>
      <c r="T27" s="8"/>
      <c r="U27" s="8"/>
      <c r="V27" s="8"/>
      <c r="W27" s="9"/>
      <c r="X27" s="9"/>
      <c r="Z27" s="8"/>
      <c r="AA27" s="8"/>
      <c r="AB27" s="9"/>
      <c r="AC27" s="9"/>
      <c r="AD27" s="9"/>
      <c r="AE27" s="9"/>
      <c r="AF27" s="9"/>
      <c r="AG27" s="9"/>
      <c r="AH27" s="9"/>
      <c r="AI27" s="9"/>
    </row>
    <row r="28" spans="3:35" ht="18.95">
      <c r="N28" s="36"/>
      <c r="O28" s="8"/>
      <c r="P28" s="8"/>
      <c r="Q28" s="8"/>
      <c r="R28" s="8"/>
      <c r="S28" s="8"/>
      <c r="T28" s="8"/>
      <c r="U28" s="8"/>
      <c r="V28" s="8"/>
      <c r="W28" s="9"/>
      <c r="X28" s="9"/>
      <c r="Z28" s="8"/>
      <c r="AA28" s="8"/>
      <c r="AB28" s="9"/>
      <c r="AC28" s="9"/>
      <c r="AD28" s="9"/>
      <c r="AE28" s="9"/>
      <c r="AF28" s="9"/>
      <c r="AG28" s="9"/>
      <c r="AH28" s="9"/>
      <c r="AI28" s="9"/>
    </row>
    <row r="29" spans="3:35" ht="18.95">
      <c r="N29" s="36"/>
      <c r="O29" s="8"/>
      <c r="P29" s="8"/>
      <c r="Q29" s="8"/>
      <c r="R29" s="8"/>
      <c r="S29" s="8"/>
      <c r="T29" s="8"/>
      <c r="U29" s="8"/>
      <c r="V29" s="8"/>
      <c r="W29" s="9"/>
      <c r="X29" s="9"/>
      <c r="Z29" s="8"/>
      <c r="AA29" s="9"/>
      <c r="AB29" s="9"/>
      <c r="AC29" s="9"/>
      <c r="AD29" s="9"/>
      <c r="AE29" s="9"/>
      <c r="AF29" s="9"/>
      <c r="AG29" s="9"/>
      <c r="AH29" s="9"/>
      <c r="AI29" s="9"/>
    </row>
    <row r="30" spans="3:35" ht="18.95">
      <c r="N30" s="36"/>
      <c r="O30" s="8"/>
      <c r="P30" s="8"/>
      <c r="Q30" s="8"/>
      <c r="R30" s="8"/>
      <c r="S30" s="8"/>
      <c r="T30" s="8"/>
      <c r="U30" s="8"/>
      <c r="V30" s="8"/>
      <c r="W30" s="9"/>
      <c r="X30" s="9"/>
      <c r="Z30" s="8"/>
      <c r="AA30" s="68"/>
      <c r="AB30" s="9"/>
      <c r="AC30" s="9"/>
      <c r="AD30" s="9"/>
      <c r="AE30" s="9"/>
      <c r="AF30" s="9"/>
      <c r="AG30" s="9"/>
      <c r="AH30" s="9"/>
      <c r="AI30" s="9"/>
    </row>
    <row r="31" spans="3:35" ht="18.95">
      <c r="N31" s="10" t="s">
        <v>7</v>
      </c>
      <c r="O31" s="11"/>
      <c r="P31" s="8" t="s">
        <v>13</v>
      </c>
      <c r="R31" s="8"/>
      <c r="S31" s="8"/>
      <c r="T31" s="8"/>
      <c r="W31" s="9"/>
      <c r="X31" s="9"/>
      <c r="Y31" s="18"/>
      <c r="Z31" s="8"/>
      <c r="AH31" s="9"/>
      <c r="AI31" s="9"/>
    </row>
    <row r="32" spans="3:35" ht="18.95">
      <c r="D32" s="22"/>
      <c r="E32" s="22"/>
      <c r="F32" s="22"/>
      <c r="N32" s="22"/>
      <c r="O32" s="20"/>
      <c r="Q32" s="17"/>
      <c r="R32" s="18"/>
      <c r="S32" s="18"/>
      <c r="T32" s="18"/>
      <c r="W32" s="18"/>
      <c r="X32" s="18"/>
      <c r="Y32" s="18"/>
      <c r="Z32" s="9"/>
      <c r="AH32" s="9"/>
      <c r="AI32" s="9"/>
    </row>
    <row r="33" spans="1:35" ht="18.95">
      <c r="D33" s="22"/>
      <c r="E33" s="22"/>
      <c r="F33" s="22"/>
      <c r="L33" s="22"/>
      <c r="M33" s="22"/>
      <c r="N33" s="22"/>
      <c r="Q33" s="17"/>
      <c r="R33" s="18"/>
      <c r="S33" s="18"/>
      <c r="T33" s="18"/>
      <c r="U33" s="18"/>
      <c r="V33" s="18"/>
      <c r="W33" s="18"/>
      <c r="X33" s="18"/>
      <c r="Y33" s="18"/>
      <c r="AA33" s="9"/>
      <c r="AB33" s="9"/>
      <c r="AC33" s="9"/>
      <c r="AD33" s="9"/>
      <c r="AE33" s="9"/>
      <c r="AF33" s="9"/>
      <c r="AG33" s="9"/>
      <c r="AH33" s="9"/>
      <c r="AI33" s="9"/>
    </row>
    <row r="34" spans="1:35" s="26" customFormat="1" ht="28.5" customHeight="1">
      <c r="B34" s="59" t="s">
        <v>14</v>
      </c>
      <c r="C34" s="58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57"/>
      <c r="Q34" s="57"/>
      <c r="R34" s="57"/>
      <c r="S34" s="41"/>
      <c r="T34" s="41"/>
      <c r="U34" s="41"/>
      <c r="V34" s="41"/>
      <c r="W34" s="41"/>
      <c r="AB34" s="9"/>
      <c r="AC34" s="9"/>
      <c r="AD34" s="9"/>
      <c r="AE34" s="9"/>
      <c r="AF34" s="9"/>
      <c r="AG34" s="9"/>
      <c r="AH34" s="9"/>
      <c r="AI34" s="9"/>
    </row>
    <row r="35" spans="1:35" ht="10.5" customHeight="1">
      <c r="Q35" s="1"/>
      <c r="R35" s="1"/>
      <c r="S35" s="1"/>
    </row>
    <row r="36" spans="1:35" s="39" customFormat="1" ht="18.95">
      <c r="E36" s="9" t="s">
        <v>15</v>
      </c>
      <c r="M36" s="9" t="s">
        <v>16</v>
      </c>
      <c r="S36" s="40"/>
      <c r="U36" s="9" t="s">
        <v>17</v>
      </c>
      <c r="AD36" s="40"/>
    </row>
    <row r="37" spans="1:35" ht="9.6" customHeight="1">
      <c r="F37" s="21"/>
      <c r="K37" s="5"/>
      <c r="L37" s="5"/>
      <c r="M37" s="5"/>
      <c r="N37" s="5"/>
      <c r="O37" s="5"/>
      <c r="P37" s="5"/>
      <c r="Q37" s="1"/>
      <c r="R37" s="1"/>
      <c r="S37" s="19"/>
      <c r="T37" s="5"/>
      <c r="U37" s="32"/>
      <c r="V37" s="5"/>
      <c r="W37" s="5"/>
      <c r="AD37" s="18"/>
    </row>
    <row r="38" spans="1:35" ht="25.5" customHeight="1">
      <c r="D38" s="3" t="s">
        <v>18</v>
      </c>
      <c r="G38" s="23" t="s">
        <v>19</v>
      </c>
      <c r="K38" s="5"/>
      <c r="L38" s="69"/>
      <c r="M38" s="12" t="s">
        <v>7</v>
      </c>
      <c r="N38" s="12" t="s">
        <v>9</v>
      </c>
      <c r="O38" s="12" t="s">
        <v>20</v>
      </c>
      <c r="P38" s="61" t="s">
        <v>21</v>
      </c>
      <c r="Q38" s="1"/>
      <c r="R38" s="1"/>
      <c r="S38" s="75" t="s">
        <v>22</v>
      </c>
      <c r="T38" s="85"/>
      <c r="U38" s="46" t="s">
        <v>23</v>
      </c>
      <c r="V38" s="46" t="s">
        <v>24</v>
      </c>
      <c r="W38" s="43" t="s">
        <v>25</v>
      </c>
    </row>
    <row r="39" spans="1:35" ht="25.5" customHeight="1">
      <c r="C39" s="2" t="s">
        <v>7</v>
      </c>
      <c r="D39" s="6">
        <f>IF(O14=条件設定!$C$6,IF(S10="",O10*0.3/1000,S10*0.3/1000),IF(S10="",O10*0.6/1000,S10*0.6/1000))</f>
        <v>1.8</v>
      </c>
      <c r="E39" s="1" t="s">
        <v>13</v>
      </c>
      <c r="F39" s="2" t="s">
        <v>7</v>
      </c>
      <c r="G39" s="6">
        <f>D39-(D39*0.2)</f>
        <v>1.44</v>
      </c>
      <c r="H39" s="1" t="s">
        <v>13</v>
      </c>
      <c r="K39" s="5"/>
      <c r="L39" s="5" t="s">
        <v>26</v>
      </c>
      <c r="M39" s="13">
        <f>IF(O31-D39&lt;=0,1,ROUNDUP((O31-D39)/G39,0)+1)</f>
        <v>1</v>
      </c>
      <c r="N39" s="13">
        <f>IF(V23-D40&lt;=0,1,ROUNDUP((V23-D40)/G40,0)+1)</f>
        <v>1</v>
      </c>
      <c r="O39" s="14">
        <v>1</v>
      </c>
      <c r="P39" s="63">
        <f>M39*N39*O39</f>
        <v>1</v>
      </c>
      <c r="Q39" s="1"/>
      <c r="R39" s="1"/>
      <c r="S39" s="31" t="s">
        <v>27</v>
      </c>
      <c r="T39" s="29">
        <v>100</v>
      </c>
      <c r="U39" s="47">
        <f>VLOOKUP($O$6&amp;$O$14,条件設定!$C$10:$I$15,5,FALSE)</f>
        <v>400</v>
      </c>
      <c r="V39" s="49">
        <f>IF($P$40-T39&gt;0,T39,$P$40)</f>
        <v>1</v>
      </c>
      <c r="W39" s="64">
        <f>V39*U39</f>
        <v>400</v>
      </c>
    </row>
    <row r="40" spans="1:35" ht="25.5" customHeight="1">
      <c r="C40" s="2" t="s">
        <v>9</v>
      </c>
      <c r="D40" s="6">
        <f>IF(O14=条件設定!$C$6,IF(S11="",O11*0.3/1000,S11*0.3/1000),IF(S11="",O11*0.6/1000,S11*0.6/1000))</f>
        <v>1.2</v>
      </c>
      <c r="E40" s="1" t="s">
        <v>13</v>
      </c>
      <c r="F40" s="2" t="s">
        <v>9</v>
      </c>
      <c r="G40" s="6">
        <f>D40-(D40*0.2)</f>
        <v>0.96</v>
      </c>
      <c r="H40" s="1" t="s">
        <v>13</v>
      </c>
      <c r="J40" s="9"/>
      <c r="K40" s="54"/>
      <c r="L40" s="53" t="s">
        <v>28</v>
      </c>
      <c r="M40" s="54"/>
      <c r="N40" s="54"/>
      <c r="O40" s="55"/>
      <c r="P40" s="56">
        <f>SUM(P39:P39)</f>
        <v>1</v>
      </c>
      <c r="Q40" s="1"/>
      <c r="R40" s="18"/>
      <c r="S40" s="31" t="s">
        <v>29</v>
      </c>
      <c r="T40" s="29">
        <v>1000</v>
      </c>
      <c r="U40" s="47">
        <f>VLOOKUP($O$6&amp;$O$14,条件設定!$C$10:$I$15,6,FALSE)</f>
        <v>300</v>
      </c>
      <c r="V40" s="49">
        <f>IF($P$40-V39=0,0,IF($P$40-T40&gt;0,T40-T39,$P$40-T39))</f>
        <v>0</v>
      </c>
      <c r="W40" s="64">
        <f>V40*U40</f>
        <v>0</v>
      </c>
    </row>
    <row r="41" spans="1:35" s="18" customFormat="1" ht="25.5" customHeight="1">
      <c r="A41" s="17"/>
      <c r="B41" s="1"/>
      <c r="J41" s="1"/>
      <c r="K41" s="76"/>
      <c r="L41" s="76"/>
      <c r="M41" s="76"/>
      <c r="N41" s="76"/>
      <c r="S41" s="44" t="s">
        <v>30</v>
      </c>
      <c r="T41" s="45"/>
      <c r="U41" s="48">
        <f>VLOOKUP($O$6&amp;$O$14,条件設定!$C$10:$I$15,7,FALSE)</f>
        <v>200</v>
      </c>
      <c r="V41" s="50">
        <f>IF($P$40-T40&lt;=0,0,($P$40-T40))</f>
        <v>0</v>
      </c>
      <c r="W41" s="65">
        <f>V41*U41</f>
        <v>0</v>
      </c>
      <c r="Y41" s="1"/>
    </row>
    <row r="42" spans="1:35" s="42" customFormat="1" ht="25.5" customHeight="1">
      <c r="B42" s="9"/>
      <c r="J42" s="1"/>
      <c r="K42" s="18"/>
      <c r="L42" s="18"/>
      <c r="N42" s="18"/>
      <c r="O42" s="18"/>
      <c r="P42" s="18"/>
      <c r="S42" s="51" t="s">
        <v>31</v>
      </c>
      <c r="T42" s="52"/>
      <c r="U42" s="52"/>
      <c r="V42" s="52">
        <f>SUM(V39:V41)</f>
        <v>1</v>
      </c>
      <c r="W42" s="66">
        <f>SUM(W39:W41)</f>
        <v>400</v>
      </c>
      <c r="Y42" s="9"/>
    </row>
    <row r="43" spans="1:35" s="18" customFormat="1" ht="19.5" customHeight="1">
      <c r="A43" s="17"/>
      <c r="B43" s="1"/>
      <c r="J43" s="1"/>
      <c r="S43" s="1"/>
      <c r="Y43" s="1"/>
    </row>
    <row r="44" spans="1:35" s="18" customFormat="1">
      <c r="A44" s="17"/>
      <c r="B44" s="1"/>
      <c r="J44" s="1"/>
      <c r="K44" s="1"/>
      <c r="L44" s="1"/>
      <c r="M44" s="1"/>
      <c r="P44" s="1"/>
      <c r="S44" s="1"/>
      <c r="W44" s="2"/>
      <c r="Y44" s="1"/>
    </row>
    <row r="45" spans="1:35" s="18" customFormat="1" ht="14.25" customHeight="1">
      <c r="A45" s="17"/>
      <c r="B45" s="1"/>
      <c r="J45" s="1"/>
      <c r="K45" s="1"/>
      <c r="L45" s="1"/>
      <c r="M45" s="1"/>
      <c r="P45" s="1"/>
      <c r="S45" s="1"/>
      <c r="W45" s="2"/>
      <c r="Y45" s="1"/>
    </row>
    <row r="46" spans="1:35" s="18" customFormat="1" ht="14.25" customHeight="1">
      <c r="A46" s="17"/>
      <c r="B46" s="1"/>
      <c r="J46" s="1"/>
      <c r="K46" s="1"/>
      <c r="L46" s="1"/>
      <c r="M46" s="1"/>
      <c r="P46" s="1"/>
      <c r="S46" s="1"/>
      <c r="W46" s="2"/>
      <c r="Y46" s="1"/>
    </row>
    <row r="47" spans="1:35">
      <c r="K47" s="18"/>
      <c r="L47" s="18"/>
      <c r="M47" s="18"/>
      <c r="Q47" s="1"/>
      <c r="R47" s="1"/>
      <c r="S47" s="1"/>
      <c r="W47" s="2"/>
    </row>
    <row r="48" spans="1:35">
      <c r="K48" s="18"/>
      <c r="L48" s="18"/>
      <c r="M48" s="18"/>
      <c r="N48" s="18"/>
      <c r="O48" s="18"/>
      <c r="Q48" s="1"/>
      <c r="R48" s="1"/>
      <c r="S48" s="1"/>
    </row>
    <row r="49" spans="1:25">
      <c r="K49" s="18"/>
      <c r="L49" s="18"/>
      <c r="M49" s="18"/>
      <c r="N49" s="18"/>
      <c r="O49" s="18"/>
      <c r="Q49" s="1"/>
    </row>
    <row r="50" spans="1:25">
      <c r="K50" s="18"/>
      <c r="L50" s="18"/>
      <c r="M50" s="18"/>
      <c r="N50" s="18"/>
      <c r="O50" s="18"/>
      <c r="Q50" s="1"/>
    </row>
    <row r="51" spans="1:25">
      <c r="K51" s="18"/>
      <c r="L51" s="18"/>
      <c r="M51" s="18"/>
      <c r="N51" s="18"/>
      <c r="O51" s="18"/>
      <c r="Q51" s="1"/>
    </row>
    <row r="52" spans="1:25">
      <c r="Q52" s="1"/>
    </row>
    <row r="53" spans="1:25">
      <c r="Q53" s="1"/>
    </row>
    <row r="54" spans="1:25">
      <c r="Q54" s="1"/>
    </row>
    <row r="56" spans="1:25">
      <c r="W56" s="3"/>
    </row>
    <row r="57" spans="1:25">
      <c r="J57" s="3"/>
      <c r="K57" s="3"/>
      <c r="W57" s="3"/>
    </row>
    <row r="58" spans="1:25" s="3" customFormat="1">
      <c r="A58" s="1"/>
      <c r="B58" s="1"/>
      <c r="C58" s="2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T58" s="1"/>
      <c r="U58" s="1"/>
      <c r="V58" s="1"/>
      <c r="W58" s="1"/>
    </row>
    <row r="59" spans="1:25" s="3" customFormat="1">
      <c r="A59" s="1"/>
      <c r="B59" s="1"/>
      <c r="C59" s="1"/>
      <c r="J59" s="1"/>
      <c r="K59" s="1"/>
      <c r="L59" s="1"/>
      <c r="M59" s="1"/>
      <c r="N59" s="1"/>
      <c r="O59" s="1"/>
      <c r="P59" s="1"/>
      <c r="T59" s="1"/>
      <c r="U59" s="1"/>
      <c r="V59" s="1"/>
      <c r="W59" s="1"/>
    </row>
    <row r="63" spans="1:25">
      <c r="V63" s="3"/>
      <c r="Y63" s="23"/>
    </row>
    <row r="64" spans="1:25">
      <c r="U64" s="2"/>
      <c r="V64" s="6"/>
      <c r="X64" s="2"/>
      <c r="Y64" s="6"/>
    </row>
    <row r="65" spans="21:25">
      <c r="U65" s="2"/>
      <c r="V65" s="6"/>
      <c r="X65" s="2"/>
      <c r="Y65" s="6"/>
    </row>
  </sheetData>
  <mergeCells count="10">
    <mergeCell ref="O14:R14"/>
    <mergeCell ref="S38:T38"/>
    <mergeCell ref="K41:N41"/>
    <mergeCell ref="O6:R6"/>
    <mergeCell ref="O9:P9"/>
    <mergeCell ref="S9:T9"/>
    <mergeCell ref="O10:P10"/>
    <mergeCell ref="S10:T10"/>
    <mergeCell ref="O11:P11"/>
    <mergeCell ref="S11:T11"/>
  </mergeCells>
  <phoneticPr fontId="2"/>
  <conditionalFormatting sqref="O10:P11">
    <cfRule type="expression" dxfId="4" priority="1">
      <formula>$O$6="GFXシリーズ（1億200万画素）"</formula>
    </cfRule>
  </conditionalFormatting>
  <pageMargins left="3.937007874015748E-2" right="3.937007874015748E-2" top="0.74803149606299213" bottom="0.74803149606299213" header="0.31496062992125984" footer="0.31496062992125984"/>
  <pageSetup paperSize="9" scale="80" orientation="portrait" r:id="rId1"/>
  <ignoredErrors>
    <ignoredError sqref="S11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905D59B-8792-4DCB-BA04-FAA22808E07B}">
          <x14:formula1>
            <xm:f>条件設定!$C$6:$C$8</xm:f>
          </x14:formula1>
          <xm:sqref>O14</xm:sqref>
        </x14:dataValidation>
        <x14:dataValidation type="list" allowBlank="1" showInputMessage="1" showErrorMessage="1" xr:uid="{C1A69E73-2920-4A91-A4B4-ECAE3BBAC247}">
          <x14:formula1>
            <xm:f>条件設定!$C$3:$C$4</xm:f>
          </x14:formula1>
          <xm:sqref>O6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D54FC-4D14-4F4D-B8C9-AAC4F0C364F0}">
  <sheetPr>
    <tabColor theme="8" tint="0.79998168889431442"/>
  </sheetPr>
  <dimension ref="A2:AN64"/>
  <sheetViews>
    <sheetView tabSelected="1" zoomScale="70" zoomScaleNormal="70" workbookViewId="0">
      <selection activeCell="D2" sqref="D2"/>
    </sheetView>
  </sheetViews>
  <sheetFormatPr defaultColWidth="8.85546875" defaultRowHeight="17.45"/>
  <cols>
    <col min="1" max="1" width="1.42578125" style="1" customWidth="1"/>
    <col min="2" max="2" width="0.5703125" style="1" customWidth="1"/>
    <col min="3" max="3" width="3.85546875" style="1" customWidth="1"/>
    <col min="4" max="4" width="5" style="1" customWidth="1"/>
    <col min="5" max="5" width="7" style="1" customWidth="1"/>
    <col min="6" max="6" width="4.42578125" style="1" customWidth="1"/>
    <col min="7" max="7" width="6.42578125" style="1" customWidth="1"/>
    <col min="8" max="8" width="7.85546875" style="1" customWidth="1"/>
    <col min="9" max="9" width="3.28515625" style="1" customWidth="1"/>
    <col min="10" max="10" width="4.42578125" style="1" customWidth="1"/>
    <col min="11" max="11" width="1.28515625" style="1" customWidth="1"/>
    <col min="12" max="12" width="6.85546875" style="1" customWidth="1"/>
    <col min="13" max="13" width="5.5703125" style="1" customWidth="1"/>
    <col min="14" max="14" width="7.5703125" style="1" customWidth="1"/>
    <col min="15" max="15" width="10.85546875" style="1" customWidth="1"/>
    <col min="16" max="16" width="8.7109375" style="1" customWidth="1"/>
    <col min="17" max="17" width="1.7109375" style="3" customWidth="1"/>
    <col min="18" max="18" width="3.140625" style="3" customWidth="1"/>
    <col min="19" max="19" width="8.5703125" style="3" customWidth="1"/>
    <col min="20" max="20" width="6.5703125" style="1" customWidth="1"/>
    <col min="21" max="21" width="7" style="1" customWidth="1"/>
    <col min="22" max="22" width="8.85546875" style="1" customWidth="1"/>
    <col min="23" max="23" width="14.140625" style="1" customWidth="1"/>
    <col min="24" max="24" width="6.5703125" style="1" customWidth="1"/>
    <col min="25" max="25" width="13.85546875" style="1" customWidth="1"/>
    <col min="26" max="16384" width="8.85546875" style="1"/>
  </cols>
  <sheetData>
    <row r="2" spans="2:24" s="26" customFormat="1" ht="28.5" customHeight="1">
      <c r="B2" s="38" t="s">
        <v>32</v>
      </c>
    </row>
    <row r="3" spans="2:24" s="26" customFormat="1" ht="8.4499999999999993" customHeight="1"/>
    <row r="4" spans="2:24" s="26" customFormat="1" ht="28.5" customHeight="1">
      <c r="B4" s="59" t="s">
        <v>1</v>
      </c>
      <c r="C4" s="58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57"/>
      <c r="Q4" s="57"/>
      <c r="R4" s="57"/>
      <c r="S4" s="41"/>
      <c r="T4" s="41"/>
      <c r="U4" s="41"/>
      <c r="V4" s="41"/>
      <c r="W4" s="41"/>
    </row>
    <row r="5" spans="2:24" ht="5.0999999999999996" customHeight="1">
      <c r="Q5" s="1"/>
      <c r="R5" s="1"/>
      <c r="S5" s="1"/>
    </row>
    <row r="6" spans="2:24" ht="18.95">
      <c r="C6" s="30" t="s">
        <v>2</v>
      </c>
      <c r="N6" s="33"/>
      <c r="O6" s="77" t="s">
        <v>3</v>
      </c>
      <c r="P6" s="78"/>
      <c r="Q6" s="78"/>
      <c r="R6" s="79"/>
      <c r="S6" s="1"/>
    </row>
    <row r="7" spans="2:24" ht="5.0999999999999996" customHeight="1">
      <c r="C7" s="30"/>
      <c r="N7" s="33"/>
      <c r="Q7" s="1"/>
      <c r="R7" s="1"/>
      <c r="S7" s="1"/>
    </row>
    <row r="8" spans="2:24" ht="5.0999999999999996" customHeight="1">
      <c r="C8" s="9"/>
      <c r="N8" s="33"/>
      <c r="Q8" s="1"/>
      <c r="R8" s="1"/>
      <c r="T8" s="3"/>
      <c r="U8" s="3"/>
    </row>
    <row r="9" spans="2:24" ht="18.95">
      <c r="C9" s="30" t="s">
        <v>4</v>
      </c>
      <c r="N9" s="33"/>
      <c r="O9" s="80" t="s">
        <v>5</v>
      </c>
      <c r="P9" s="80"/>
      <c r="Q9" s="24"/>
      <c r="R9" s="1"/>
      <c r="S9" s="80" t="s">
        <v>6</v>
      </c>
      <c r="T9" s="80"/>
    </row>
    <row r="10" spans="2:24" ht="18.95">
      <c r="C10" s="9"/>
      <c r="N10" s="34" t="s">
        <v>7</v>
      </c>
      <c r="O10" s="81">
        <v>6000</v>
      </c>
      <c r="P10" s="81"/>
      <c r="Q10" s="22" t="s">
        <v>8</v>
      </c>
      <c r="R10" s="1"/>
      <c r="S10" s="82" t="str">
        <f>IF(O6="GFXシリーズ（1億200万画素）",11648,"")</f>
        <v/>
      </c>
      <c r="T10" s="82"/>
      <c r="U10" s="22" t="s">
        <v>8</v>
      </c>
    </row>
    <row r="11" spans="2:24" ht="18.95">
      <c r="C11" s="9"/>
      <c r="N11" s="34" t="s">
        <v>9</v>
      </c>
      <c r="O11" s="81">
        <v>4000</v>
      </c>
      <c r="P11" s="81"/>
      <c r="Q11" s="22" t="s">
        <v>8</v>
      </c>
      <c r="R11" s="1"/>
      <c r="S11" s="82" t="str">
        <f>IF(O6="GFXシリーズ（1億200万画素）",8736,"")</f>
        <v/>
      </c>
      <c r="T11" s="82"/>
      <c r="U11" s="22" t="s">
        <v>8</v>
      </c>
    </row>
    <row r="12" spans="2:24" ht="11.45" customHeight="1">
      <c r="C12" s="9"/>
      <c r="N12" s="34"/>
      <c r="O12" s="3"/>
      <c r="P12" s="3"/>
      <c r="Q12" s="22"/>
      <c r="R12" s="1"/>
      <c r="S12" s="25"/>
      <c r="T12" s="25"/>
      <c r="U12" s="22"/>
    </row>
    <row r="13" spans="2:24" ht="5.0999999999999996" customHeight="1">
      <c r="C13" s="9"/>
      <c r="N13" s="33"/>
      <c r="Q13" s="1"/>
      <c r="R13" s="1"/>
      <c r="S13" s="1"/>
    </row>
    <row r="14" spans="2:24" ht="18.95">
      <c r="C14" s="9" t="s">
        <v>10</v>
      </c>
      <c r="N14" s="33"/>
      <c r="O14" s="72" t="s">
        <v>11</v>
      </c>
      <c r="P14" s="73"/>
      <c r="Q14" s="73"/>
      <c r="R14" s="74"/>
      <c r="S14" s="1"/>
      <c r="U14" s="3"/>
      <c r="V14" s="3"/>
      <c r="W14" s="3"/>
      <c r="X14" s="3"/>
    </row>
    <row r="15" spans="2:24" ht="5.0999999999999996" customHeight="1">
      <c r="C15" s="9"/>
      <c r="N15" s="33"/>
      <c r="Q15" s="1"/>
      <c r="R15" s="1"/>
      <c r="S15" s="1"/>
      <c r="U15" s="3"/>
      <c r="V15" s="3"/>
      <c r="W15" s="3"/>
      <c r="X15" s="3"/>
    </row>
    <row r="16" spans="2:24" ht="5.0999999999999996" customHeight="1">
      <c r="C16" s="9"/>
      <c r="N16" s="33"/>
      <c r="Q16" s="1"/>
      <c r="R16" s="1"/>
      <c r="S16" s="1"/>
      <c r="U16" s="3"/>
      <c r="V16" s="3"/>
    </row>
    <row r="17" spans="3:40" ht="17.45" customHeight="1">
      <c r="C17" s="9" t="s">
        <v>12</v>
      </c>
      <c r="N17" s="35"/>
      <c r="O17" s="22"/>
      <c r="P17" s="22"/>
      <c r="Q17" s="22"/>
      <c r="R17" s="22"/>
      <c r="S17" s="22"/>
      <c r="T17" s="22"/>
      <c r="U17" s="22"/>
      <c r="V17" s="22"/>
    </row>
    <row r="18" spans="3:40" ht="18.95">
      <c r="N18" s="36"/>
      <c r="O18" s="8"/>
      <c r="P18" s="8"/>
      <c r="Q18" s="8"/>
      <c r="R18" s="8"/>
      <c r="S18" s="8"/>
      <c r="T18" s="8"/>
      <c r="U18" s="8"/>
      <c r="V18" s="8"/>
      <c r="W18" s="9"/>
      <c r="X18" s="9"/>
      <c r="AL18" s="3"/>
      <c r="AM18" s="3"/>
      <c r="AN18" s="3"/>
    </row>
    <row r="19" spans="3:40" ht="18.95">
      <c r="N19" s="36" t="s">
        <v>33</v>
      </c>
      <c r="O19" s="11"/>
      <c r="P19" s="8" t="s">
        <v>13</v>
      </c>
      <c r="Q19" s="8"/>
      <c r="R19" s="8"/>
      <c r="S19" s="8"/>
      <c r="T19" s="8"/>
      <c r="U19" s="8"/>
      <c r="V19" s="8"/>
      <c r="W19" s="8"/>
      <c r="X19" s="9"/>
      <c r="Z19" s="8"/>
      <c r="AA19" s="8"/>
      <c r="AL19" s="3"/>
    </row>
    <row r="20" spans="3:40" ht="18.95">
      <c r="N20" s="36"/>
      <c r="O20" s="8"/>
      <c r="P20" s="8"/>
      <c r="Q20" s="8"/>
      <c r="R20" s="8"/>
      <c r="S20" s="8"/>
      <c r="T20" s="8"/>
      <c r="U20" s="8"/>
      <c r="V20" s="8"/>
      <c r="W20" s="9"/>
      <c r="X20" s="9"/>
      <c r="Z20" s="8"/>
      <c r="AA20" s="8"/>
      <c r="AL20" s="3"/>
      <c r="AM20" s="3"/>
      <c r="AN20" s="3"/>
    </row>
    <row r="21" spans="3:40" ht="18.95">
      <c r="N21" s="36"/>
      <c r="O21" s="8"/>
      <c r="P21" s="8"/>
      <c r="Q21" s="8"/>
      <c r="R21" s="8"/>
      <c r="S21" s="8"/>
      <c r="T21" s="8"/>
      <c r="U21" s="8"/>
      <c r="V21" s="8"/>
      <c r="W21" s="9"/>
      <c r="X21" s="9"/>
      <c r="Z21" s="8"/>
      <c r="AA21" s="8"/>
    </row>
    <row r="22" spans="3:40" ht="18.95">
      <c r="N22" s="36"/>
      <c r="O22" s="8"/>
      <c r="P22" s="8"/>
      <c r="Q22" s="8"/>
      <c r="R22" s="8"/>
      <c r="S22" s="8"/>
      <c r="T22" s="8"/>
      <c r="U22" s="8"/>
      <c r="V22" s="8"/>
      <c r="W22" s="9"/>
      <c r="X22" s="9"/>
      <c r="Z22" s="8"/>
      <c r="AA22" s="8"/>
    </row>
    <row r="23" spans="3:40" ht="18.95">
      <c r="N23" s="36" t="s">
        <v>34</v>
      </c>
      <c r="O23" s="11"/>
      <c r="P23" s="8" t="s">
        <v>13</v>
      </c>
      <c r="Q23" s="8"/>
      <c r="R23" s="8"/>
      <c r="S23" s="8"/>
      <c r="T23" s="8"/>
      <c r="U23" s="10" t="s">
        <v>35</v>
      </c>
      <c r="V23" s="11"/>
      <c r="W23" s="9" t="s">
        <v>13</v>
      </c>
      <c r="X23" s="9"/>
      <c r="Z23" s="8"/>
      <c r="AA23" s="8"/>
    </row>
    <row r="24" spans="3:40" ht="18.95">
      <c r="N24" s="36"/>
      <c r="O24" s="8"/>
      <c r="P24" s="8"/>
      <c r="Q24" s="8"/>
      <c r="R24" s="8"/>
      <c r="S24" s="8"/>
      <c r="T24" s="8"/>
      <c r="U24" s="8"/>
      <c r="V24" s="8"/>
      <c r="W24" s="9"/>
      <c r="X24" s="9"/>
      <c r="Z24" s="8"/>
      <c r="AA24" s="8"/>
    </row>
    <row r="25" spans="3:40" ht="18.95">
      <c r="N25" s="36"/>
      <c r="O25" s="8"/>
      <c r="P25" s="8"/>
      <c r="Q25" s="8"/>
      <c r="R25" s="8"/>
      <c r="S25" s="8"/>
      <c r="T25" s="8"/>
      <c r="U25" s="8"/>
      <c r="V25" s="8"/>
      <c r="W25" s="9"/>
      <c r="X25" s="9"/>
      <c r="Z25" s="8"/>
      <c r="AA25" s="8"/>
    </row>
    <row r="26" spans="3:40" ht="18.95">
      <c r="N26" s="36"/>
      <c r="O26" s="8"/>
      <c r="P26" s="8"/>
      <c r="Q26" s="8"/>
      <c r="R26" s="8"/>
      <c r="S26" s="8"/>
      <c r="T26" s="8"/>
      <c r="U26" s="8"/>
      <c r="V26" s="8"/>
      <c r="W26" s="9"/>
      <c r="X26" s="9"/>
      <c r="Z26" s="8"/>
      <c r="AA26" s="8"/>
    </row>
    <row r="27" spans="3:40" ht="18.95">
      <c r="N27" s="36"/>
      <c r="O27" s="8"/>
      <c r="P27" s="8"/>
      <c r="Q27" s="8"/>
      <c r="R27" s="8"/>
      <c r="S27" s="8"/>
      <c r="T27" s="8"/>
      <c r="U27" s="8"/>
      <c r="V27" s="8"/>
      <c r="W27" s="9"/>
      <c r="X27" s="9"/>
      <c r="Z27" s="8"/>
      <c r="AA27" s="8"/>
      <c r="AI27" s="2"/>
    </row>
    <row r="28" spans="3:40" ht="18.95">
      <c r="N28" s="36"/>
      <c r="O28" s="8"/>
      <c r="P28" s="8"/>
      <c r="Q28" s="8"/>
      <c r="R28" s="8"/>
      <c r="S28" s="8"/>
      <c r="T28" s="8"/>
      <c r="U28" s="8"/>
      <c r="V28" s="8"/>
      <c r="W28" s="9"/>
      <c r="X28" s="9"/>
      <c r="Z28" s="8"/>
      <c r="AA28" s="8"/>
    </row>
    <row r="29" spans="3:40" ht="18.95">
      <c r="N29" s="36"/>
      <c r="O29" s="8"/>
      <c r="P29" s="8"/>
      <c r="Q29" s="8"/>
      <c r="R29" s="8"/>
      <c r="S29" s="8"/>
      <c r="T29" s="8"/>
      <c r="U29" s="8"/>
      <c r="V29" s="8"/>
      <c r="W29" s="9"/>
      <c r="X29" s="9"/>
      <c r="Z29" s="8"/>
      <c r="AA29" s="8"/>
    </row>
    <row r="30" spans="3:40" ht="18.95">
      <c r="N30" s="36"/>
      <c r="O30" s="8"/>
      <c r="P30" s="8"/>
      <c r="Q30" s="8"/>
      <c r="R30" s="8"/>
      <c r="S30" s="8"/>
      <c r="T30" s="8"/>
      <c r="U30" s="8"/>
      <c r="V30" s="8"/>
      <c r="W30" s="9"/>
      <c r="X30" s="9"/>
      <c r="Z30" s="8"/>
      <c r="AA30" s="8"/>
    </row>
    <row r="31" spans="3:40" ht="18.95">
      <c r="N31" s="36"/>
      <c r="O31" s="8"/>
      <c r="P31" s="10" t="s">
        <v>36</v>
      </c>
      <c r="Q31" s="83"/>
      <c r="R31" s="84"/>
      <c r="S31" s="8" t="s">
        <v>13</v>
      </c>
      <c r="T31" s="8"/>
      <c r="U31" s="8"/>
      <c r="V31" s="8"/>
      <c r="W31" s="9"/>
      <c r="X31" s="9"/>
      <c r="Z31" s="8"/>
      <c r="AA31" s="8"/>
    </row>
    <row r="32" spans="3:40" ht="18.95">
      <c r="D32" s="22"/>
      <c r="E32" s="22"/>
      <c r="F32" s="22"/>
      <c r="N32" s="35"/>
      <c r="O32" s="22"/>
      <c r="P32" s="22"/>
      <c r="Q32" s="1"/>
      <c r="R32" s="1"/>
      <c r="S32" s="17"/>
      <c r="T32" s="18"/>
      <c r="U32" s="18"/>
      <c r="V32" s="18"/>
      <c r="W32" s="18"/>
      <c r="X32" s="18"/>
      <c r="Z32" s="8"/>
      <c r="AA32" s="8"/>
      <c r="AL32" s="3"/>
      <c r="AM32" s="3"/>
      <c r="AN32" s="3"/>
    </row>
    <row r="33" spans="1:30">
      <c r="D33" s="22"/>
      <c r="E33" s="22"/>
      <c r="F33" s="22"/>
      <c r="L33" s="22"/>
      <c r="M33" s="22"/>
      <c r="N33" s="22"/>
      <c r="Q33" s="17"/>
      <c r="R33" s="18"/>
      <c r="S33" s="18"/>
      <c r="T33" s="18"/>
      <c r="U33" s="18"/>
      <c r="V33" s="18"/>
      <c r="W33" s="18"/>
      <c r="X33" s="18"/>
      <c r="Y33" s="18"/>
    </row>
    <row r="34" spans="1:30" s="26" customFormat="1" ht="28.5" customHeight="1">
      <c r="B34" s="59" t="s">
        <v>14</v>
      </c>
      <c r="C34" s="58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57"/>
      <c r="Q34" s="57"/>
      <c r="R34" s="57"/>
      <c r="S34" s="41"/>
      <c r="T34" s="41"/>
      <c r="U34" s="41"/>
      <c r="V34" s="41"/>
      <c r="W34" s="41"/>
    </row>
    <row r="35" spans="1:30" ht="10.5" customHeight="1">
      <c r="Q35" s="1"/>
      <c r="R35" s="1"/>
      <c r="S35" s="1"/>
    </row>
    <row r="36" spans="1:30" s="39" customFormat="1" ht="18.95">
      <c r="E36" s="9" t="s">
        <v>15</v>
      </c>
      <c r="M36" s="9" t="s">
        <v>16</v>
      </c>
      <c r="S36" s="40"/>
      <c r="U36" s="9" t="s">
        <v>17</v>
      </c>
      <c r="AD36" s="40"/>
    </row>
    <row r="37" spans="1:30" ht="9.6" customHeight="1">
      <c r="F37" s="21"/>
      <c r="K37" s="5"/>
      <c r="L37" s="5"/>
      <c r="M37" s="5"/>
      <c r="N37" s="5"/>
      <c r="O37" s="5"/>
      <c r="P37" s="5"/>
      <c r="Q37" s="1"/>
      <c r="R37" s="1"/>
      <c r="S37" s="19"/>
      <c r="T37" s="5"/>
      <c r="U37" s="32"/>
      <c r="V37" s="5"/>
      <c r="W37" s="5"/>
      <c r="AD37" s="18"/>
    </row>
    <row r="38" spans="1:30" ht="25.5" customHeight="1">
      <c r="D38" s="3" t="s">
        <v>18</v>
      </c>
      <c r="G38" s="23" t="s">
        <v>19</v>
      </c>
      <c r="K38" s="5"/>
      <c r="L38" s="7" t="s">
        <v>37</v>
      </c>
      <c r="M38" s="12" t="s">
        <v>7</v>
      </c>
      <c r="N38" s="12" t="s">
        <v>9</v>
      </c>
      <c r="O38" s="12" t="s">
        <v>20</v>
      </c>
      <c r="P38" s="61" t="s">
        <v>21</v>
      </c>
      <c r="Q38" s="1"/>
      <c r="R38" s="1"/>
      <c r="S38" s="75" t="s">
        <v>22</v>
      </c>
      <c r="T38" s="85"/>
      <c r="U38" s="46" t="s">
        <v>23</v>
      </c>
      <c r="V38" s="46" t="s">
        <v>24</v>
      </c>
      <c r="W38" s="43" t="s">
        <v>25</v>
      </c>
    </row>
    <row r="39" spans="1:30" ht="25.5" customHeight="1">
      <c r="C39" s="2" t="s">
        <v>7</v>
      </c>
      <c r="D39" s="6">
        <f>IF(O14=条件設定!$C$6,IF(S10="",O10*0.3/1000,S10*0.3/1000),IF(S10="",O10*0.6/1000,S10*0.6/1000))</f>
        <v>1.8</v>
      </c>
      <c r="E39" s="1" t="s">
        <v>13</v>
      </c>
      <c r="F39" s="2" t="s">
        <v>7</v>
      </c>
      <c r="G39" s="6">
        <f>D39-(D39*0.2)</f>
        <v>1.44</v>
      </c>
      <c r="H39" s="1" t="s">
        <v>13</v>
      </c>
      <c r="L39" s="1" t="s">
        <v>38</v>
      </c>
      <c r="M39" s="27">
        <f>IF(Q31-D39&lt;=0,1,ROUNDUP((Q31-D39)/G39,0)+1)</f>
        <v>1</v>
      </c>
      <c r="N39" s="27">
        <f>IF(V23-D40&lt;=0,1,ROUNDUP((V23-D40)/G40,0)+1)</f>
        <v>1</v>
      </c>
      <c r="O39" s="28">
        <v>1</v>
      </c>
      <c r="P39" s="62">
        <f>M39*N39*O39</f>
        <v>1</v>
      </c>
      <c r="Q39" s="1"/>
      <c r="R39" s="1"/>
      <c r="S39" s="31" t="s">
        <v>27</v>
      </c>
      <c r="T39" s="29">
        <v>100</v>
      </c>
      <c r="U39" s="47">
        <f>VLOOKUP($O$6&amp;$O$14,条件設定!$C$10:$I$15,5,FALSE)</f>
        <v>400</v>
      </c>
      <c r="V39" s="49">
        <f>IF($P$41-T39&gt;0,T39,$P$41)</f>
        <v>3</v>
      </c>
      <c r="W39" s="64">
        <f>V39*U39</f>
        <v>1200</v>
      </c>
    </row>
    <row r="40" spans="1:30" ht="25.5" customHeight="1">
      <c r="C40" s="2" t="s">
        <v>9</v>
      </c>
      <c r="D40" s="6">
        <f>IF(O14=条件設定!$C$6,IF(S11="",O11*0.3/1000,S11*0.3/1000),IF(S11="",O11*0.6/1000,S11*0.6/1000))</f>
        <v>1.2</v>
      </c>
      <c r="E40" s="1" t="s">
        <v>13</v>
      </c>
      <c r="F40" s="2" t="s">
        <v>9</v>
      </c>
      <c r="G40" s="6">
        <f>D40-(D40*0.2)</f>
        <v>0.96</v>
      </c>
      <c r="H40" s="1" t="s">
        <v>13</v>
      </c>
      <c r="L40" s="1" t="s">
        <v>39</v>
      </c>
      <c r="M40" s="27">
        <f>IF(O23-D39&lt;=0,1,ROUNDUP((O23-D39)/G39,0)+1)</f>
        <v>1</v>
      </c>
      <c r="N40" s="27">
        <f>IF(O19-D40&lt;=0,1,ROUNDUP((O19-D40)/G40,0)+1)</f>
        <v>1</v>
      </c>
      <c r="O40" s="28">
        <v>2</v>
      </c>
      <c r="P40" s="62">
        <f t="shared" ref="P40" si="0">M40*N40*O40</f>
        <v>2</v>
      </c>
      <c r="Q40" s="1"/>
      <c r="R40" s="18"/>
      <c r="S40" s="31" t="s">
        <v>29</v>
      </c>
      <c r="T40" s="29">
        <v>1000</v>
      </c>
      <c r="U40" s="47">
        <f>VLOOKUP($O$6&amp;$O$14,条件設定!$C$10:$I$15,6,FALSE)</f>
        <v>300</v>
      </c>
      <c r="V40" s="49">
        <f>IF($P$41-V39=0,0,IF($P$41-T40&gt;0,T40-T39,$P$41-T39))</f>
        <v>0</v>
      </c>
      <c r="W40" s="64">
        <f>V40*U40</f>
        <v>0</v>
      </c>
    </row>
    <row r="41" spans="1:30" s="18" customFormat="1" ht="25.5" customHeight="1">
      <c r="A41" s="17"/>
      <c r="B41" s="1"/>
      <c r="J41" s="9"/>
      <c r="K41" s="54"/>
      <c r="L41" s="53" t="s">
        <v>28</v>
      </c>
      <c r="M41" s="54"/>
      <c r="N41" s="54"/>
      <c r="O41" s="55"/>
      <c r="P41" s="56">
        <f>SUM(P39:P40)</f>
        <v>3</v>
      </c>
      <c r="S41" s="44" t="s">
        <v>30</v>
      </c>
      <c r="T41" s="45"/>
      <c r="U41" s="48">
        <f>VLOOKUP($O$6&amp;$O$14,条件設定!$C$10:$I$15,7,FALSE)</f>
        <v>200</v>
      </c>
      <c r="V41" s="50">
        <f>IF($P$41-T40&lt;=0,0,($P$41-T40))</f>
        <v>0</v>
      </c>
      <c r="W41" s="65">
        <f>V41*U41</f>
        <v>0</v>
      </c>
      <c r="Y41" s="1"/>
    </row>
    <row r="42" spans="1:30" s="42" customFormat="1" ht="25.5" customHeight="1">
      <c r="B42" s="9"/>
      <c r="S42" s="51" t="s">
        <v>31</v>
      </c>
      <c r="T42" s="52"/>
      <c r="U42" s="52"/>
      <c r="V42" s="52">
        <f>SUM(V39:V41)</f>
        <v>3</v>
      </c>
      <c r="W42" s="66">
        <f>SUM(W39:W41)</f>
        <v>1200</v>
      </c>
      <c r="Y42" s="9"/>
    </row>
    <row r="43" spans="1:30" s="18" customFormat="1" ht="19.5" customHeight="1">
      <c r="A43" s="17"/>
      <c r="B43" s="1"/>
      <c r="J43" s="1"/>
      <c r="K43" s="76"/>
      <c r="L43" s="76"/>
      <c r="M43" s="76"/>
      <c r="N43" s="76"/>
      <c r="S43" s="1"/>
      <c r="Y43" s="1"/>
    </row>
    <row r="44" spans="1:30" s="18" customFormat="1">
      <c r="A44" s="17"/>
      <c r="B44" s="1"/>
      <c r="J44" s="1"/>
      <c r="S44" s="1"/>
      <c r="W44" s="1"/>
      <c r="Y44" s="1"/>
    </row>
    <row r="45" spans="1:30" s="18" customFormat="1" ht="14.25" customHeight="1">
      <c r="A45" s="17"/>
      <c r="B45" s="1"/>
      <c r="J45" s="1"/>
      <c r="S45" s="1"/>
      <c r="W45" s="1"/>
      <c r="Y45" s="1"/>
    </row>
    <row r="46" spans="1:30">
      <c r="Q46" s="1"/>
      <c r="R46" s="1"/>
      <c r="S46" s="1"/>
    </row>
    <row r="47" spans="1:30">
      <c r="Q47" s="1"/>
      <c r="R47" s="1"/>
      <c r="S47" s="1"/>
    </row>
    <row r="48" spans="1:30">
      <c r="K48" s="18"/>
      <c r="L48" s="18"/>
      <c r="M48" s="18"/>
      <c r="N48" s="18"/>
      <c r="O48" s="18"/>
      <c r="Q48" s="1"/>
    </row>
    <row r="49" spans="1:25">
      <c r="K49" s="18"/>
      <c r="L49" s="18"/>
      <c r="M49" s="18"/>
      <c r="N49" s="18"/>
      <c r="O49" s="18"/>
      <c r="Q49" s="1"/>
    </row>
    <row r="50" spans="1:25">
      <c r="K50" s="18"/>
      <c r="L50" s="18"/>
      <c r="M50" s="18"/>
      <c r="N50" s="18"/>
      <c r="O50" s="18"/>
      <c r="Q50" s="1"/>
    </row>
    <row r="51" spans="1:25">
      <c r="K51" s="18"/>
      <c r="L51" s="18"/>
      <c r="M51" s="18"/>
      <c r="N51" s="18"/>
      <c r="O51" s="18"/>
      <c r="Q51" s="1"/>
    </row>
    <row r="52" spans="1:25">
      <c r="K52" s="18"/>
      <c r="L52" s="18"/>
      <c r="M52" s="18"/>
      <c r="N52" s="18"/>
      <c r="O52" s="18"/>
      <c r="Q52" s="1"/>
    </row>
    <row r="53" spans="1:25">
      <c r="Q53" s="1"/>
    </row>
    <row r="55" spans="1:25">
      <c r="W55" s="3"/>
    </row>
    <row r="56" spans="1:25">
      <c r="W56" s="3"/>
    </row>
    <row r="57" spans="1:25" s="3" customFormat="1">
      <c r="A57" s="1"/>
      <c r="B57" s="1"/>
      <c r="C57" s="2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T57" s="1"/>
      <c r="U57" s="1"/>
      <c r="V57" s="1"/>
      <c r="W57" s="1"/>
    </row>
    <row r="58" spans="1:25" s="3" customFormat="1">
      <c r="A58" s="1"/>
      <c r="B58" s="1"/>
      <c r="C58" s="1"/>
      <c r="L58" s="1"/>
      <c r="M58" s="1"/>
      <c r="N58" s="1"/>
      <c r="O58" s="1"/>
      <c r="P58" s="1"/>
      <c r="T58" s="1"/>
      <c r="U58" s="1"/>
      <c r="V58" s="1"/>
      <c r="W58" s="1"/>
    </row>
    <row r="62" spans="1:25">
      <c r="V62" s="3"/>
      <c r="Y62" s="23"/>
    </row>
    <row r="63" spans="1:25">
      <c r="U63" s="2"/>
      <c r="V63" s="6"/>
      <c r="X63" s="2"/>
      <c r="Y63" s="6"/>
    </row>
    <row r="64" spans="1:25">
      <c r="U64" s="2"/>
      <c r="V64" s="6"/>
      <c r="X64" s="2"/>
      <c r="Y64" s="6"/>
    </row>
  </sheetData>
  <mergeCells count="11">
    <mergeCell ref="O14:R14"/>
    <mergeCell ref="Q31:R31"/>
    <mergeCell ref="S38:T38"/>
    <mergeCell ref="K43:N43"/>
    <mergeCell ref="O6:R6"/>
    <mergeCell ref="O9:P9"/>
    <mergeCell ref="S9:T9"/>
    <mergeCell ref="O10:P10"/>
    <mergeCell ref="S10:T10"/>
    <mergeCell ref="O11:P11"/>
    <mergeCell ref="S11:T11"/>
  </mergeCells>
  <phoneticPr fontId="2"/>
  <conditionalFormatting sqref="O10:P11">
    <cfRule type="expression" dxfId="3" priority="1">
      <formula>$O$6="GFXシリーズ（1億200万画素）"</formula>
    </cfRule>
  </conditionalFormatting>
  <pageMargins left="3.937007874015748E-2" right="3.937007874015748E-2" top="0.74803149606299213" bottom="0.74803149606299213" header="0.31496062992125984" footer="0.31496062992125984"/>
  <pageSetup paperSize="9" scale="75" orientation="portrait" r:id="rId1"/>
  <ignoredErrors>
    <ignoredError sqref="S10:S11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15A7019-8995-4EAD-8F69-EA6623A62D2D}">
          <x14:formula1>
            <xm:f>条件設定!$C$3:$C$4</xm:f>
          </x14:formula1>
          <xm:sqref>O6</xm:sqref>
        </x14:dataValidation>
        <x14:dataValidation type="list" allowBlank="1" showInputMessage="1" showErrorMessage="1" xr:uid="{2436E296-0F22-4D22-84DD-B0A4FB69115D}">
          <x14:formula1>
            <xm:f>条件設定!$C$6:$C$8</xm:f>
          </x14:formula1>
          <xm:sqref>O14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31668-7FF4-4555-AA7A-9F076B2D35AD}">
  <sheetPr>
    <tabColor theme="6" tint="0.79998168889431442"/>
  </sheetPr>
  <dimension ref="A2:AD64"/>
  <sheetViews>
    <sheetView zoomScale="70" zoomScaleNormal="70" workbookViewId="0">
      <selection activeCell="AE46" sqref="AE46"/>
    </sheetView>
  </sheetViews>
  <sheetFormatPr defaultColWidth="8.85546875" defaultRowHeight="17.45"/>
  <cols>
    <col min="1" max="1" width="1.42578125" style="1" customWidth="1"/>
    <col min="2" max="2" width="0.5703125" style="1" customWidth="1"/>
    <col min="3" max="3" width="3.85546875" style="1" customWidth="1"/>
    <col min="4" max="4" width="5" style="1" customWidth="1"/>
    <col min="5" max="5" width="7" style="1" customWidth="1"/>
    <col min="6" max="6" width="4.42578125" style="1" customWidth="1"/>
    <col min="7" max="7" width="6.42578125" style="1" customWidth="1"/>
    <col min="8" max="8" width="7.85546875" style="1" customWidth="1"/>
    <col min="9" max="9" width="3.28515625" style="1" customWidth="1"/>
    <col min="10" max="10" width="4.42578125" style="1" customWidth="1"/>
    <col min="11" max="11" width="1.28515625" style="1" customWidth="1"/>
    <col min="12" max="12" width="6.85546875" style="1" customWidth="1"/>
    <col min="13" max="13" width="5.5703125" style="1" customWidth="1"/>
    <col min="14" max="14" width="5.140625" style="1" customWidth="1"/>
    <col min="15" max="15" width="10.85546875" style="1" customWidth="1"/>
    <col min="16" max="16" width="8.7109375" style="1" customWidth="1"/>
    <col min="17" max="17" width="1.7109375" style="3" customWidth="1"/>
    <col min="18" max="18" width="3.140625" style="3" customWidth="1"/>
    <col min="19" max="19" width="8.5703125" style="3" customWidth="1"/>
    <col min="20" max="20" width="6.5703125" style="1" customWidth="1"/>
    <col min="21" max="21" width="7" style="1" customWidth="1"/>
    <col min="22" max="22" width="8.85546875" style="1" customWidth="1"/>
    <col min="23" max="23" width="14.140625" style="1" customWidth="1"/>
    <col min="24" max="24" width="6.5703125" style="1" customWidth="1"/>
    <col min="25" max="25" width="13.85546875" style="1" customWidth="1"/>
    <col min="26" max="16384" width="8.85546875" style="1"/>
  </cols>
  <sheetData>
    <row r="2" spans="2:24" s="26" customFormat="1" ht="28.5" customHeight="1">
      <c r="B2" s="38" t="s">
        <v>40</v>
      </c>
    </row>
    <row r="3" spans="2:24" s="26" customFormat="1" ht="8.4499999999999993" customHeight="1"/>
    <row r="4" spans="2:24" s="26" customFormat="1" ht="28.5" customHeight="1">
      <c r="B4" s="59" t="s">
        <v>1</v>
      </c>
      <c r="C4" s="58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57"/>
      <c r="Q4" s="57"/>
      <c r="R4" s="57"/>
      <c r="S4" s="41"/>
      <c r="T4" s="41"/>
      <c r="U4" s="41"/>
      <c r="V4" s="41"/>
      <c r="W4" s="41"/>
    </row>
    <row r="5" spans="2:24" ht="5.0999999999999996" customHeight="1">
      <c r="Q5" s="1"/>
      <c r="R5" s="1"/>
      <c r="S5" s="1"/>
    </row>
    <row r="6" spans="2:24" ht="18.95">
      <c r="C6" s="30" t="s">
        <v>2</v>
      </c>
      <c r="N6" s="33"/>
      <c r="O6" s="77" t="s">
        <v>3</v>
      </c>
      <c r="P6" s="78"/>
      <c r="Q6" s="78"/>
      <c r="R6" s="79"/>
      <c r="S6" s="1"/>
    </row>
    <row r="7" spans="2:24" ht="5.0999999999999996" customHeight="1">
      <c r="C7" s="30"/>
      <c r="N7" s="33"/>
      <c r="Q7" s="1"/>
      <c r="R7" s="1"/>
      <c r="S7" s="1"/>
    </row>
    <row r="8" spans="2:24" ht="5.0999999999999996" customHeight="1">
      <c r="C8" s="9"/>
      <c r="N8" s="33"/>
      <c r="Q8" s="1"/>
      <c r="R8" s="1"/>
      <c r="T8" s="3"/>
      <c r="U8" s="3"/>
    </row>
    <row r="9" spans="2:24" ht="18.95">
      <c r="C9" s="30" t="s">
        <v>4</v>
      </c>
      <c r="N9" s="33"/>
      <c r="O9" s="80" t="s">
        <v>5</v>
      </c>
      <c r="P9" s="80"/>
      <c r="Q9" s="24"/>
      <c r="R9" s="1"/>
      <c r="S9" s="80" t="s">
        <v>6</v>
      </c>
      <c r="T9" s="80"/>
    </row>
    <row r="10" spans="2:24" ht="18.95">
      <c r="C10" s="9"/>
      <c r="N10" s="34" t="s">
        <v>7</v>
      </c>
      <c r="O10" s="81">
        <v>6000</v>
      </c>
      <c r="P10" s="81"/>
      <c r="Q10" s="22" t="s">
        <v>8</v>
      </c>
      <c r="R10" s="1"/>
      <c r="S10" s="82" t="str">
        <f>IF(O6="GFXシリーズ（1億200万画素）",11648,"")</f>
        <v/>
      </c>
      <c r="T10" s="82"/>
      <c r="U10" s="22" t="s">
        <v>8</v>
      </c>
    </row>
    <row r="11" spans="2:24" ht="18.95">
      <c r="C11" s="9"/>
      <c r="N11" s="34" t="s">
        <v>9</v>
      </c>
      <c r="O11" s="81">
        <v>4000</v>
      </c>
      <c r="P11" s="81"/>
      <c r="Q11" s="22" t="s">
        <v>8</v>
      </c>
      <c r="R11" s="1"/>
      <c r="S11" s="82" t="str">
        <f>IF(O6="GFXシリーズ（1億200万画素）",8736,"")</f>
        <v/>
      </c>
      <c r="T11" s="82"/>
      <c r="U11" s="22" t="s">
        <v>8</v>
      </c>
    </row>
    <row r="12" spans="2:24" ht="11.45" customHeight="1">
      <c r="C12" s="9"/>
      <c r="N12" s="34"/>
      <c r="O12" s="3"/>
      <c r="P12" s="3"/>
      <c r="Q12" s="22"/>
      <c r="R12" s="1"/>
      <c r="S12" s="25"/>
      <c r="T12" s="25"/>
      <c r="U12" s="22"/>
    </row>
    <row r="13" spans="2:24" ht="5.0999999999999996" customHeight="1">
      <c r="C13" s="9"/>
      <c r="N13" s="33"/>
      <c r="Q13" s="1"/>
      <c r="R13" s="1"/>
      <c r="S13" s="1"/>
    </row>
    <row r="14" spans="2:24" ht="18.95">
      <c r="C14" s="9" t="s">
        <v>10</v>
      </c>
      <c r="N14" s="33"/>
      <c r="O14" s="72" t="s">
        <v>11</v>
      </c>
      <c r="P14" s="73"/>
      <c r="Q14" s="73"/>
      <c r="R14" s="74"/>
      <c r="S14" s="1"/>
      <c r="U14" s="3"/>
      <c r="V14" s="3"/>
      <c r="W14" s="3"/>
      <c r="X14" s="3"/>
    </row>
    <row r="15" spans="2:24" ht="5.0999999999999996" customHeight="1">
      <c r="C15" s="9"/>
      <c r="N15" s="33"/>
      <c r="Q15" s="1"/>
      <c r="R15" s="1"/>
      <c r="S15" s="1"/>
      <c r="U15" s="3"/>
      <c r="V15" s="3"/>
      <c r="W15" s="3"/>
      <c r="X15" s="3"/>
    </row>
    <row r="16" spans="2:24" ht="5.0999999999999996" customHeight="1">
      <c r="C16" s="9"/>
      <c r="N16" s="33"/>
      <c r="Q16" s="1"/>
      <c r="R16" s="1"/>
      <c r="S16" s="1"/>
      <c r="U16" s="3"/>
      <c r="V16" s="3"/>
    </row>
    <row r="17" spans="3:25" ht="17.45" customHeight="1">
      <c r="C17" s="9" t="s">
        <v>12</v>
      </c>
      <c r="N17" s="35"/>
      <c r="O17" s="22"/>
      <c r="P17" s="22"/>
      <c r="Q17" s="22"/>
      <c r="R17" s="22"/>
      <c r="S17" s="22"/>
      <c r="T17" s="22"/>
      <c r="U17" s="22"/>
      <c r="V17" s="22"/>
    </row>
    <row r="18" spans="3:25" ht="18.95">
      <c r="N18" s="36" t="s">
        <v>41</v>
      </c>
      <c r="O18" s="8"/>
      <c r="P18" s="8"/>
      <c r="Q18" s="8"/>
      <c r="R18" s="8"/>
      <c r="S18" s="8"/>
      <c r="T18" s="8"/>
      <c r="U18" s="8" t="s">
        <v>42</v>
      </c>
      <c r="V18" s="8"/>
      <c r="W18" s="9"/>
      <c r="X18" s="9"/>
    </row>
    <row r="19" spans="3:25" ht="18.95">
      <c r="N19" s="37" t="s">
        <v>43</v>
      </c>
      <c r="O19" s="11"/>
      <c r="P19" s="8" t="s">
        <v>13</v>
      </c>
      <c r="Q19" s="8"/>
      <c r="R19" s="8"/>
      <c r="S19" s="8"/>
      <c r="T19" s="8"/>
      <c r="U19" s="10" t="s">
        <v>43</v>
      </c>
      <c r="V19" s="11"/>
      <c r="W19" s="9" t="s">
        <v>13</v>
      </c>
      <c r="X19" s="9"/>
    </row>
    <row r="20" spans="3:25" ht="18.95">
      <c r="N20" s="36"/>
      <c r="O20" s="8"/>
      <c r="P20" s="8"/>
      <c r="Q20" s="8"/>
      <c r="R20" s="8"/>
      <c r="S20" s="8"/>
      <c r="T20" s="8"/>
      <c r="U20" s="8"/>
      <c r="V20" s="8"/>
      <c r="W20" s="9"/>
      <c r="X20" s="9"/>
    </row>
    <row r="21" spans="3:25" ht="18.95">
      <c r="N21" s="36"/>
      <c r="O21" s="8"/>
      <c r="P21" s="8"/>
      <c r="Q21" s="8"/>
      <c r="R21" s="8"/>
      <c r="S21" s="8"/>
      <c r="T21" s="8"/>
      <c r="U21" s="8"/>
      <c r="V21" s="8"/>
      <c r="W21" s="9"/>
      <c r="X21" s="9"/>
    </row>
    <row r="22" spans="3:25" ht="18.95">
      <c r="N22" s="36"/>
      <c r="O22" s="8"/>
      <c r="P22" s="8"/>
      <c r="Q22" s="8"/>
      <c r="R22" s="8"/>
      <c r="S22" s="8"/>
      <c r="T22" s="8"/>
      <c r="U22" s="8"/>
      <c r="V22" s="8"/>
      <c r="W22" s="9"/>
      <c r="X22" s="9"/>
    </row>
    <row r="23" spans="3:25" ht="18.95">
      <c r="N23" s="37" t="s">
        <v>44</v>
      </c>
      <c r="O23" s="11"/>
      <c r="P23" s="8" t="s">
        <v>13</v>
      </c>
      <c r="Q23" s="8"/>
      <c r="R23" s="8"/>
      <c r="S23" s="8"/>
      <c r="T23" s="8"/>
      <c r="U23" s="10" t="s">
        <v>44</v>
      </c>
      <c r="V23" s="11"/>
      <c r="W23" s="9" t="s">
        <v>13</v>
      </c>
      <c r="X23" s="9"/>
    </row>
    <row r="24" spans="3:25" ht="18.95">
      <c r="N24" s="36"/>
      <c r="O24" s="8"/>
      <c r="P24" s="8"/>
      <c r="Q24" s="8"/>
      <c r="R24" s="8"/>
      <c r="S24" s="8"/>
      <c r="T24" s="8"/>
      <c r="U24" s="8"/>
      <c r="V24" s="8"/>
      <c r="W24" s="9"/>
      <c r="X24" s="9"/>
    </row>
    <row r="25" spans="3:25" ht="18.95">
      <c r="N25" s="36"/>
      <c r="O25" s="8"/>
      <c r="P25" s="8"/>
      <c r="Q25" s="8"/>
      <c r="R25" s="8"/>
      <c r="S25" s="8"/>
      <c r="T25" s="8"/>
      <c r="U25" s="8"/>
      <c r="V25" s="8"/>
      <c r="W25" s="9"/>
      <c r="X25" s="9"/>
    </row>
    <row r="26" spans="3:25" ht="18.95">
      <c r="N26" s="36"/>
      <c r="O26" s="8"/>
      <c r="P26" s="8"/>
      <c r="Q26" s="8"/>
      <c r="R26" s="8"/>
      <c r="S26" s="8"/>
      <c r="T26" s="8"/>
      <c r="U26" s="8"/>
      <c r="V26" s="8"/>
      <c r="W26" s="9"/>
      <c r="X26" s="9"/>
    </row>
    <row r="27" spans="3:25" ht="18.95">
      <c r="N27" s="36"/>
      <c r="O27" s="8"/>
      <c r="P27" s="8"/>
      <c r="Q27" s="8"/>
      <c r="R27" s="8"/>
      <c r="S27" s="8"/>
      <c r="T27" s="8"/>
      <c r="U27" s="8"/>
      <c r="V27" s="8"/>
      <c r="W27" s="9"/>
      <c r="X27" s="9"/>
    </row>
    <row r="28" spans="3:25" ht="18.95">
      <c r="N28" s="36"/>
      <c r="O28" s="8"/>
      <c r="P28" s="8"/>
      <c r="Q28" s="8"/>
      <c r="R28" s="8"/>
      <c r="S28" s="8"/>
      <c r="T28" s="8"/>
      <c r="U28" s="8"/>
      <c r="V28" s="8"/>
      <c r="W28" s="9"/>
      <c r="X28" s="9"/>
    </row>
    <row r="29" spans="3:25" ht="18.95">
      <c r="N29" s="36"/>
      <c r="O29" s="8"/>
      <c r="P29" s="8"/>
      <c r="Q29" s="8"/>
      <c r="R29" s="8"/>
      <c r="S29" s="8"/>
      <c r="T29" s="8"/>
      <c r="U29" s="8"/>
      <c r="V29" s="8"/>
      <c r="W29" s="9"/>
      <c r="X29" s="9"/>
    </row>
    <row r="30" spans="3:25" ht="18.95">
      <c r="N30" s="36"/>
      <c r="O30" s="8"/>
      <c r="P30" s="8"/>
      <c r="Q30" s="8"/>
      <c r="R30" s="8"/>
      <c r="S30" s="8"/>
      <c r="T30" s="8"/>
      <c r="U30" s="8"/>
      <c r="V30" s="8"/>
      <c r="W30" s="9"/>
      <c r="X30" s="9"/>
    </row>
    <row r="31" spans="3:25" ht="18.95">
      <c r="N31" s="36"/>
      <c r="O31" s="8"/>
      <c r="P31" s="10" t="s">
        <v>45</v>
      </c>
      <c r="Q31" s="83"/>
      <c r="R31" s="84"/>
      <c r="S31" s="8" t="s">
        <v>13</v>
      </c>
      <c r="T31" s="8"/>
      <c r="U31" s="8"/>
      <c r="V31" s="8"/>
      <c r="W31" s="9"/>
      <c r="X31" s="9"/>
      <c r="Y31" s="18"/>
    </row>
    <row r="32" spans="3:25">
      <c r="D32" s="22"/>
      <c r="E32" s="22"/>
      <c r="F32" s="22"/>
      <c r="N32" s="35"/>
      <c r="O32" s="22"/>
      <c r="P32" s="22"/>
      <c r="Q32" s="1"/>
      <c r="R32" s="1"/>
      <c r="S32" s="17"/>
      <c r="T32" s="18"/>
      <c r="U32" s="18"/>
      <c r="V32" s="18"/>
      <c r="W32" s="18"/>
      <c r="X32" s="18"/>
      <c r="Y32" s="18"/>
    </row>
    <row r="33" spans="1:30">
      <c r="D33" s="22"/>
      <c r="E33" s="22"/>
      <c r="F33" s="22"/>
      <c r="L33" s="22"/>
      <c r="M33" s="22"/>
      <c r="N33" s="22"/>
      <c r="Q33" s="17"/>
      <c r="R33" s="18"/>
      <c r="S33" s="18"/>
      <c r="T33" s="18"/>
      <c r="U33" s="18"/>
      <c r="V33" s="18"/>
      <c r="W33" s="18"/>
      <c r="X33" s="18"/>
      <c r="Y33" s="18"/>
    </row>
    <row r="34" spans="1:30" s="26" customFormat="1" ht="28.5" customHeight="1">
      <c r="B34" s="59" t="s">
        <v>14</v>
      </c>
      <c r="C34" s="58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57"/>
      <c r="Q34" s="57"/>
      <c r="R34" s="57"/>
      <c r="S34" s="41"/>
      <c r="T34" s="41"/>
      <c r="U34" s="41"/>
      <c r="V34" s="41"/>
      <c r="W34" s="41"/>
    </row>
    <row r="35" spans="1:30" ht="10.5" customHeight="1">
      <c r="Q35" s="1"/>
      <c r="R35" s="1"/>
      <c r="S35" s="1"/>
    </row>
    <row r="36" spans="1:30" s="39" customFormat="1" ht="18.95">
      <c r="E36" s="9" t="s">
        <v>15</v>
      </c>
      <c r="M36" s="9" t="s">
        <v>16</v>
      </c>
      <c r="S36" s="40"/>
      <c r="U36" s="9" t="s">
        <v>17</v>
      </c>
      <c r="AD36" s="40"/>
    </row>
    <row r="37" spans="1:30" ht="9.6" customHeight="1">
      <c r="F37" s="21"/>
      <c r="K37" s="5"/>
      <c r="L37" s="5"/>
      <c r="M37" s="5"/>
      <c r="N37" s="5"/>
      <c r="O37" s="5"/>
      <c r="P37" s="5"/>
      <c r="Q37" s="1"/>
      <c r="R37" s="1"/>
      <c r="S37" s="19"/>
      <c r="T37" s="5"/>
      <c r="U37" s="32"/>
      <c r="V37" s="5"/>
      <c r="W37" s="5"/>
      <c r="AD37" s="18"/>
    </row>
    <row r="38" spans="1:30" ht="25.5" customHeight="1">
      <c r="D38" s="3" t="s">
        <v>18</v>
      </c>
      <c r="G38" s="23" t="s">
        <v>19</v>
      </c>
      <c r="K38" s="5"/>
      <c r="L38" s="7" t="s">
        <v>37</v>
      </c>
      <c r="M38" s="70" t="s">
        <v>7</v>
      </c>
      <c r="N38" s="12" t="s">
        <v>9</v>
      </c>
      <c r="O38" s="12" t="s">
        <v>20</v>
      </c>
      <c r="P38" s="61" t="s">
        <v>21</v>
      </c>
      <c r="Q38" s="1"/>
      <c r="R38" s="1"/>
      <c r="S38" s="75" t="s">
        <v>22</v>
      </c>
      <c r="T38" s="85"/>
      <c r="U38" s="46" t="s">
        <v>23</v>
      </c>
      <c r="V38" s="46" t="s">
        <v>24</v>
      </c>
      <c r="W38" s="43" t="s">
        <v>25</v>
      </c>
    </row>
    <row r="39" spans="1:30" ht="25.5" customHeight="1">
      <c r="C39" s="2" t="s">
        <v>7</v>
      </c>
      <c r="D39" s="6">
        <f>IF(O14=条件設定!$C$6,IF(S10="",O10*0.3/1000,S10*0.3/1000),IF(S10="",O10*0.6/1000,S10*0.6/1000))</f>
        <v>1.8</v>
      </c>
      <c r="E39" s="1" t="s">
        <v>13</v>
      </c>
      <c r="F39" s="2" t="s">
        <v>7</v>
      </c>
      <c r="G39" s="6">
        <f>D39-(D39*0.2)</f>
        <v>1.44</v>
      </c>
      <c r="H39" s="1" t="s">
        <v>13</v>
      </c>
      <c r="L39" s="1" t="s">
        <v>46</v>
      </c>
      <c r="M39" s="27">
        <f>IF(O19-D39&lt;=0,1,ROUNDUP((O19-D39)/G39,0)+1)</f>
        <v>1</v>
      </c>
      <c r="N39" s="27">
        <f>IF(O23-D40&lt;=0,1,ROUNDUP((O23-D40)/G40,0)+1)</f>
        <v>1</v>
      </c>
      <c r="O39" s="28">
        <v>1</v>
      </c>
      <c r="P39" s="62">
        <f>M39*N39*O39</f>
        <v>1</v>
      </c>
      <c r="Q39" s="1"/>
      <c r="R39" s="1"/>
      <c r="S39" s="31" t="s">
        <v>27</v>
      </c>
      <c r="T39" s="29">
        <v>100</v>
      </c>
      <c r="U39" s="47">
        <f>VLOOKUP($O$6&amp;$O$14,条件設定!$C$10:$I$15,5,FALSE)</f>
        <v>400</v>
      </c>
      <c r="V39" s="49">
        <f>IF($P$42-T39&gt;0,T39,$P$42)</f>
        <v>3</v>
      </c>
      <c r="W39" s="64">
        <f>V39*U39</f>
        <v>1200</v>
      </c>
    </row>
    <row r="40" spans="1:30" ht="25.5" customHeight="1">
      <c r="C40" s="2" t="s">
        <v>9</v>
      </c>
      <c r="D40" s="6">
        <f>IF(O14=条件設定!$C$6,IF(S11="",O11*0.3/1000,S11*0.3/1000),IF(S11="",O11*0.6/1000,S11*0.6/1000))</f>
        <v>1.2</v>
      </c>
      <c r="E40" s="1" t="s">
        <v>13</v>
      </c>
      <c r="F40" s="2" t="s">
        <v>9</v>
      </c>
      <c r="G40" s="6">
        <f>D40-(D40*0.2)</f>
        <v>0.96</v>
      </c>
      <c r="H40" s="1" t="s">
        <v>13</v>
      </c>
      <c r="L40" s="1" t="s">
        <v>47</v>
      </c>
      <c r="M40" s="27">
        <f>IF(V19-D39&lt;=0,1,ROUNDUP((V19-D39)/G39,0)+1)</f>
        <v>1</v>
      </c>
      <c r="N40" s="27">
        <f>IF(V23-D40&lt;=0,1,ROUNDUP((V23-D40)/G40,0)+1)</f>
        <v>1</v>
      </c>
      <c r="O40" s="28">
        <v>1</v>
      </c>
      <c r="P40" s="62">
        <f t="shared" ref="P40:P41" si="0">M40*N40*O40</f>
        <v>1</v>
      </c>
      <c r="Q40" s="1"/>
      <c r="R40" s="18"/>
      <c r="S40" s="31" t="s">
        <v>29</v>
      </c>
      <c r="T40" s="29">
        <v>1000</v>
      </c>
      <c r="U40" s="47">
        <f>VLOOKUP($O$6&amp;$O$14,条件設定!$C$10:$I$15,6,FALSE)</f>
        <v>300</v>
      </c>
      <c r="V40" s="49">
        <f>IF($P$42-V39=0,0,IF($P$42-T40&gt;0,T40-T39,$P$42-T39))</f>
        <v>0</v>
      </c>
      <c r="W40" s="64">
        <f>V40*U40</f>
        <v>0</v>
      </c>
    </row>
    <row r="41" spans="1:30" s="18" customFormat="1" ht="25.5" customHeight="1">
      <c r="A41" s="17"/>
      <c r="B41" s="1"/>
      <c r="J41" s="1"/>
      <c r="K41" s="5"/>
      <c r="L41" s="5" t="s">
        <v>48</v>
      </c>
      <c r="M41" s="27">
        <f>IF(Q31-D39&lt;=0,1,ROUNDUP((Q31-D39)/G39,0)+1)</f>
        <v>1</v>
      </c>
      <c r="N41" s="13">
        <f>IF(O19-D40&lt;=0,1,ROUNDUP((O19-D40)/G40,0)+1)</f>
        <v>1</v>
      </c>
      <c r="O41" s="14">
        <v>1</v>
      </c>
      <c r="P41" s="63">
        <f t="shared" si="0"/>
        <v>1</v>
      </c>
      <c r="S41" s="44" t="s">
        <v>30</v>
      </c>
      <c r="T41" s="45"/>
      <c r="U41" s="48">
        <f>VLOOKUP($O$6&amp;$O$14,条件設定!$C$10:$I$15,7,FALSE)</f>
        <v>200</v>
      </c>
      <c r="V41" s="50">
        <f>IF($P$42-T40&lt;=0,0,($P$42-T40))</f>
        <v>0</v>
      </c>
      <c r="W41" s="65">
        <f>V41*U41</f>
        <v>0</v>
      </c>
      <c r="Y41" s="1"/>
    </row>
    <row r="42" spans="1:30" s="42" customFormat="1" ht="25.5" customHeight="1">
      <c r="B42" s="9"/>
      <c r="J42" s="9"/>
      <c r="K42" s="54"/>
      <c r="L42" s="53" t="s">
        <v>28</v>
      </c>
      <c r="M42" s="54"/>
      <c r="N42" s="54"/>
      <c r="O42" s="55"/>
      <c r="P42" s="56">
        <f>SUM(P39:P41)</f>
        <v>3</v>
      </c>
      <c r="S42" s="51" t="s">
        <v>31</v>
      </c>
      <c r="T42" s="52"/>
      <c r="U42" s="52"/>
      <c r="V42" s="52">
        <f>SUM(V39:V41)</f>
        <v>3</v>
      </c>
      <c r="W42" s="66">
        <f>SUM(W39:W41)</f>
        <v>1200</v>
      </c>
      <c r="Y42" s="9"/>
    </row>
    <row r="43" spans="1:30" s="18" customFormat="1" ht="19.5" customHeight="1">
      <c r="A43" s="17"/>
      <c r="B43" s="1"/>
      <c r="J43" s="1"/>
      <c r="K43" s="76"/>
      <c r="L43" s="76"/>
      <c r="M43" s="76"/>
      <c r="N43" s="76"/>
      <c r="S43" s="1"/>
      <c r="Y43" s="1"/>
    </row>
    <row r="44" spans="1:30" s="18" customFormat="1">
      <c r="A44" s="17"/>
      <c r="B44" s="1"/>
      <c r="J44" s="1"/>
      <c r="S44" s="1"/>
      <c r="W44" s="1"/>
      <c r="Y44" s="1"/>
    </row>
    <row r="45" spans="1:30" s="18" customFormat="1" ht="14.25" customHeight="1">
      <c r="A45" s="17"/>
      <c r="B45" s="1"/>
      <c r="J45" s="1"/>
      <c r="S45" s="1"/>
      <c r="W45" s="1"/>
      <c r="Y45" s="1"/>
    </row>
    <row r="46" spans="1:30">
      <c r="Q46" s="1"/>
      <c r="R46" s="1"/>
      <c r="S46" s="1"/>
    </row>
    <row r="47" spans="1:30">
      <c r="Q47" s="1"/>
      <c r="R47" s="1"/>
      <c r="S47" s="1"/>
    </row>
    <row r="48" spans="1:30">
      <c r="K48" s="18"/>
      <c r="L48" s="18"/>
      <c r="M48" s="18"/>
      <c r="N48" s="18"/>
      <c r="O48" s="18"/>
      <c r="Q48" s="1"/>
    </row>
    <row r="49" spans="1:25">
      <c r="K49" s="18"/>
      <c r="L49" s="18"/>
      <c r="M49" s="18"/>
      <c r="N49" s="18"/>
      <c r="O49" s="18"/>
      <c r="Q49" s="1"/>
    </row>
    <row r="50" spans="1:25">
      <c r="K50" s="18"/>
      <c r="L50" s="18"/>
      <c r="M50" s="18"/>
      <c r="N50" s="18"/>
      <c r="O50" s="18"/>
      <c r="Q50" s="1"/>
    </row>
    <row r="51" spans="1:25">
      <c r="K51" s="18"/>
      <c r="L51" s="18"/>
      <c r="M51" s="18"/>
      <c r="N51" s="18"/>
      <c r="O51" s="18"/>
      <c r="Q51" s="1"/>
    </row>
    <row r="52" spans="1:25">
      <c r="K52" s="18"/>
      <c r="L52" s="18"/>
      <c r="M52" s="18"/>
      <c r="N52" s="18"/>
      <c r="O52" s="18"/>
      <c r="Q52" s="1"/>
    </row>
    <row r="53" spans="1:25">
      <c r="Q53" s="1"/>
    </row>
    <row r="55" spans="1:25">
      <c r="W55" s="3"/>
    </row>
    <row r="56" spans="1:25">
      <c r="W56" s="3"/>
    </row>
    <row r="57" spans="1:25" s="3" customFormat="1">
      <c r="A57" s="1"/>
      <c r="B57" s="1"/>
      <c r="C57" s="2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T57" s="1"/>
      <c r="U57" s="1"/>
      <c r="V57" s="1"/>
      <c r="W57" s="1"/>
    </row>
    <row r="58" spans="1:25" s="3" customFormat="1">
      <c r="A58" s="1"/>
      <c r="B58" s="1"/>
      <c r="C58" s="1"/>
      <c r="L58" s="1"/>
      <c r="M58" s="1"/>
      <c r="N58" s="1"/>
      <c r="O58" s="1"/>
      <c r="P58" s="1"/>
      <c r="T58" s="1"/>
      <c r="U58" s="1"/>
      <c r="V58" s="1"/>
      <c r="W58" s="1"/>
    </row>
    <row r="62" spans="1:25">
      <c r="V62" s="3"/>
      <c r="Y62" s="23"/>
    </row>
    <row r="63" spans="1:25">
      <c r="U63" s="2"/>
      <c r="V63" s="6"/>
      <c r="X63" s="2"/>
      <c r="Y63" s="6"/>
    </row>
    <row r="64" spans="1:25">
      <c r="U64" s="2"/>
      <c r="V64" s="6"/>
      <c r="X64" s="2"/>
      <c r="Y64" s="6"/>
    </row>
  </sheetData>
  <mergeCells count="11">
    <mergeCell ref="S38:T38"/>
    <mergeCell ref="K43:N43"/>
    <mergeCell ref="Q31:R31"/>
    <mergeCell ref="O14:R14"/>
    <mergeCell ref="O6:R6"/>
    <mergeCell ref="O9:P9"/>
    <mergeCell ref="S9:T9"/>
    <mergeCell ref="S11:T11"/>
    <mergeCell ref="S10:T10"/>
    <mergeCell ref="O11:P11"/>
    <mergeCell ref="O10:P10"/>
  </mergeCells>
  <phoneticPr fontId="2"/>
  <conditionalFormatting sqref="O10:P11">
    <cfRule type="expression" dxfId="2" priority="1">
      <formula>$O$6="GFXシリーズ（1億200万画素）"</formula>
    </cfRule>
  </conditionalFormatting>
  <pageMargins left="3.937007874015748E-2" right="3.937007874015748E-2" top="0.74803149606299213" bottom="0.74803149606299213" header="0.31496062992125984" footer="0.31496062992125984"/>
  <pageSetup paperSize="9" scale="80" orientation="portrait" r:id="rId1"/>
  <ignoredErrors>
    <ignoredError sqref="S10:S11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D693541-7155-49AA-AE69-0AAF08EF9F05}">
          <x14:formula1>
            <xm:f>条件設定!$C$6:$C$8</xm:f>
          </x14:formula1>
          <xm:sqref>O14</xm:sqref>
        </x14:dataValidation>
        <x14:dataValidation type="list" allowBlank="1" showInputMessage="1" showErrorMessage="1" xr:uid="{76019BD2-189B-418A-B6A7-7C7F422C73BC}">
          <x14:formula1>
            <xm:f>条件設定!$C$3:$C$4</xm:f>
          </x14:formula1>
          <xm:sqref>O6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E544-2926-4393-9480-EA7BB5CC9522}">
  <sheetPr>
    <tabColor rgb="FF00B0F0"/>
  </sheetPr>
  <dimension ref="A2:AI64"/>
  <sheetViews>
    <sheetView topLeftCell="B1" zoomScale="70" zoomScaleNormal="70" workbookViewId="0">
      <selection activeCell="AC43" sqref="AC43"/>
    </sheetView>
  </sheetViews>
  <sheetFormatPr defaultColWidth="8.85546875" defaultRowHeight="17.45"/>
  <cols>
    <col min="1" max="1" width="1.42578125" style="1" customWidth="1"/>
    <col min="2" max="2" width="0.5703125" style="1" customWidth="1"/>
    <col min="3" max="3" width="3.85546875" style="1" customWidth="1"/>
    <col min="4" max="4" width="5" style="1" customWidth="1"/>
    <col min="5" max="5" width="7" style="1" customWidth="1"/>
    <col min="6" max="6" width="4.42578125" style="1" customWidth="1"/>
    <col min="7" max="7" width="6.42578125" style="1" customWidth="1"/>
    <col min="8" max="8" width="7.85546875" style="1" customWidth="1"/>
    <col min="9" max="9" width="3.28515625" style="1" customWidth="1"/>
    <col min="10" max="10" width="4.42578125" style="1" customWidth="1"/>
    <col min="11" max="11" width="1.28515625" style="1" customWidth="1"/>
    <col min="12" max="12" width="6.85546875" style="1" customWidth="1"/>
    <col min="13" max="13" width="5.5703125" style="1" customWidth="1"/>
    <col min="14" max="14" width="5.140625" style="1" customWidth="1"/>
    <col min="15" max="15" width="10.85546875" style="1" customWidth="1"/>
    <col min="16" max="16" width="8.7109375" style="1" customWidth="1"/>
    <col min="17" max="17" width="1.7109375" style="3" customWidth="1"/>
    <col min="18" max="18" width="3.140625" style="3" customWidth="1"/>
    <col min="19" max="19" width="8.5703125" style="3" customWidth="1"/>
    <col min="20" max="20" width="6.5703125" style="1" customWidth="1"/>
    <col min="21" max="21" width="7" style="1" customWidth="1"/>
    <col min="22" max="22" width="8.85546875" style="1" customWidth="1"/>
    <col min="23" max="23" width="14.140625" style="1" customWidth="1"/>
    <col min="24" max="24" width="6.5703125" style="1" customWidth="1"/>
    <col min="25" max="25" width="13.85546875" style="1" customWidth="1"/>
    <col min="26" max="16384" width="8.85546875" style="1"/>
  </cols>
  <sheetData>
    <row r="2" spans="2:24" s="26" customFormat="1" ht="28.5" customHeight="1">
      <c r="B2" s="38" t="s">
        <v>49</v>
      </c>
    </row>
    <row r="3" spans="2:24" s="26" customFormat="1" ht="8.4499999999999993" customHeight="1"/>
    <row r="4" spans="2:24" s="26" customFormat="1" ht="28.5" customHeight="1">
      <c r="B4" s="59" t="s">
        <v>1</v>
      </c>
      <c r="C4" s="58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57"/>
      <c r="Q4" s="57"/>
      <c r="R4" s="57"/>
      <c r="S4" s="41"/>
      <c r="T4" s="41"/>
      <c r="U4" s="41"/>
      <c r="V4" s="41"/>
      <c r="W4" s="41"/>
    </row>
    <row r="5" spans="2:24" ht="5.0999999999999996" customHeight="1">
      <c r="Q5" s="1"/>
      <c r="R5" s="1"/>
      <c r="S5" s="1"/>
    </row>
    <row r="6" spans="2:24" ht="18.95">
      <c r="C6" s="30" t="s">
        <v>2</v>
      </c>
      <c r="N6" s="33"/>
      <c r="O6" s="77" t="s">
        <v>3</v>
      </c>
      <c r="P6" s="78"/>
      <c r="Q6" s="78"/>
      <c r="R6" s="79"/>
      <c r="S6" s="1"/>
    </row>
    <row r="7" spans="2:24" ht="5.0999999999999996" customHeight="1">
      <c r="C7" s="30"/>
      <c r="N7" s="33"/>
      <c r="Q7" s="1"/>
      <c r="R7" s="1"/>
      <c r="S7" s="1"/>
    </row>
    <row r="8" spans="2:24" ht="5.0999999999999996" customHeight="1">
      <c r="C8" s="9"/>
      <c r="N8" s="33"/>
      <c r="Q8" s="1"/>
      <c r="R8" s="1"/>
      <c r="T8" s="3"/>
      <c r="U8" s="3"/>
    </row>
    <row r="9" spans="2:24" ht="18.95">
      <c r="C9" s="30" t="s">
        <v>4</v>
      </c>
      <c r="N9" s="33"/>
      <c r="O9" s="80" t="s">
        <v>5</v>
      </c>
      <c r="P9" s="80"/>
      <c r="Q9" s="24"/>
      <c r="R9" s="1"/>
      <c r="S9" s="80" t="s">
        <v>6</v>
      </c>
      <c r="T9" s="80"/>
    </row>
    <row r="10" spans="2:24" ht="18.95">
      <c r="C10" s="9"/>
      <c r="N10" s="34" t="s">
        <v>7</v>
      </c>
      <c r="O10" s="81">
        <v>6000</v>
      </c>
      <c r="P10" s="81"/>
      <c r="Q10" s="22" t="s">
        <v>8</v>
      </c>
      <c r="R10" s="1"/>
      <c r="S10" s="82" t="str">
        <f>IF(O6="GFXシリーズ（1億200万画素）",11648,"")</f>
        <v/>
      </c>
      <c r="T10" s="82"/>
      <c r="U10" s="22" t="s">
        <v>8</v>
      </c>
    </row>
    <row r="11" spans="2:24" ht="18.95">
      <c r="C11" s="9"/>
      <c r="N11" s="34" t="s">
        <v>9</v>
      </c>
      <c r="O11" s="81">
        <v>4000</v>
      </c>
      <c r="P11" s="81"/>
      <c r="Q11" s="22" t="s">
        <v>8</v>
      </c>
      <c r="R11" s="1"/>
      <c r="S11" s="82" t="str">
        <f>IF(O6="GFXシリーズ（1億200万画素）",8736,"")</f>
        <v/>
      </c>
      <c r="T11" s="82"/>
      <c r="U11" s="22" t="s">
        <v>8</v>
      </c>
    </row>
    <row r="12" spans="2:24" ht="11.45" customHeight="1">
      <c r="C12" s="9"/>
      <c r="N12" s="34"/>
      <c r="O12" s="3"/>
      <c r="P12" s="3"/>
      <c r="Q12" s="22"/>
      <c r="R12" s="1"/>
      <c r="S12" s="25"/>
      <c r="T12" s="25"/>
      <c r="U12" s="22"/>
    </row>
    <row r="13" spans="2:24" ht="5.0999999999999996" customHeight="1">
      <c r="C13" s="9"/>
      <c r="N13" s="33"/>
      <c r="Q13" s="1"/>
      <c r="R13" s="1"/>
      <c r="S13" s="1"/>
    </row>
    <row r="14" spans="2:24" ht="18.95">
      <c r="C14" s="9" t="s">
        <v>10</v>
      </c>
      <c r="N14" s="33"/>
      <c r="O14" s="72" t="s">
        <v>50</v>
      </c>
      <c r="P14" s="73"/>
      <c r="Q14" s="73"/>
      <c r="R14" s="74"/>
      <c r="S14" s="1"/>
      <c r="U14" s="3"/>
      <c r="V14" s="3"/>
      <c r="W14" s="3"/>
      <c r="X14" s="3"/>
    </row>
    <row r="15" spans="2:24" ht="5.0999999999999996" customHeight="1">
      <c r="C15" s="9"/>
      <c r="N15" s="33"/>
      <c r="Q15" s="1"/>
      <c r="R15" s="1"/>
      <c r="S15" s="1"/>
      <c r="U15" s="3"/>
      <c r="V15" s="3"/>
      <c r="W15" s="3"/>
      <c r="X15" s="3"/>
    </row>
    <row r="16" spans="2:24" ht="5.0999999999999996" customHeight="1">
      <c r="C16" s="9"/>
      <c r="N16" s="33"/>
      <c r="Q16" s="1"/>
      <c r="R16" s="1"/>
      <c r="S16" s="1"/>
      <c r="U16" s="3"/>
      <c r="V16" s="3"/>
    </row>
    <row r="17" spans="3:35" ht="17.45" customHeight="1">
      <c r="C17" s="9" t="s">
        <v>12</v>
      </c>
      <c r="N17" s="35"/>
      <c r="O17" s="22"/>
      <c r="P17" s="22"/>
      <c r="Q17" s="22"/>
      <c r="R17" s="22"/>
      <c r="S17" s="22"/>
      <c r="T17" s="22"/>
      <c r="U17" s="22"/>
      <c r="V17" s="22"/>
    </row>
    <row r="18" spans="3:35" ht="18.95">
      <c r="N18" s="35"/>
      <c r="O18" s="8"/>
      <c r="P18" s="8"/>
      <c r="Q18" s="8"/>
      <c r="R18" s="8"/>
      <c r="S18" s="8"/>
      <c r="T18" s="8"/>
      <c r="U18" s="8"/>
      <c r="V18" s="8"/>
      <c r="W18" s="9"/>
      <c r="X18" s="9"/>
    </row>
    <row r="19" spans="3:35" ht="18.95">
      <c r="N19" s="35"/>
      <c r="O19" s="8"/>
      <c r="P19" s="8"/>
      <c r="Q19" s="8"/>
      <c r="R19" s="8"/>
      <c r="S19" s="8"/>
      <c r="T19" s="8"/>
      <c r="U19" s="8"/>
      <c r="V19" s="8"/>
      <c r="W19" s="8"/>
      <c r="X19" s="9"/>
      <c r="Z19" s="8"/>
      <c r="AA19" s="8"/>
      <c r="AB19" s="8"/>
      <c r="AC19" s="8"/>
      <c r="AD19" s="8"/>
      <c r="AE19" s="8"/>
    </row>
    <row r="20" spans="3:35" ht="18.95">
      <c r="N20" s="35"/>
      <c r="O20" s="8"/>
      <c r="P20" s="8"/>
      <c r="Q20" s="8"/>
      <c r="R20" s="8"/>
      <c r="S20" s="8"/>
      <c r="T20" s="8"/>
      <c r="U20" s="8"/>
      <c r="V20" s="8"/>
      <c r="W20" s="9"/>
      <c r="X20" s="9"/>
      <c r="Z20" s="8"/>
      <c r="AA20" s="8"/>
      <c r="AB20" s="8"/>
      <c r="AC20" s="8"/>
      <c r="AD20" s="8"/>
      <c r="AE20" s="8"/>
      <c r="AF20" s="8"/>
      <c r="AG20" s="8"/>
      <c r="AH20" s="8"/>
    </row>
    <row r="21" spans="3:35" ht="18.95">
      <c r="N21" s="35"/>
      <c r="O21" s="8"/>
      <c r="P21" s="8"/>
      <c r="Q21" s="8"/>
      <c r="R21" s="8"/>
      <c r="S21" s="8"/>
      <c r="T21" s="8"/>
      <c r="U21" s="8"/>
      <c r="V21" s="8"/>
      <c r="W21" s="9"/>
      <c r="X21" s="9"/>
      <c r="Z21" s="8"/>
      <c r="AA21" s="15"/>
      <c r="AB21" s="15"/>
      <c r="AC21" s="15"/>
      <c r="AD21" s="15"/>
      <c r="AE21" s="15"/>
      <c r="AF21" s="16"/>
      <c r="AG21" s="15"/>
      <c r="AH21" s="15"/>
    </row>
    <row r="22" spans="3:35" ht="18.95">
      <c r="N22" s="35"/>
      <c r="O22" s="8"/>
      <c r="P22" s="8"/>
      <c r="Q22" s="8"/>
      <c r="R22" s="8"/>
      <c r="S22" s="8"/>
      <c r="T22" s="8"/>
      <c r="U22" s="8"/>
      <c r="V22" s="8"/>
      <c r="W22" s="9"/>
      <c r="X22" s="9"/>
      <c r="Z22" s="8"/>
      <c r="AA22" s="8"/>
      <c r="AB22" s="9"/>
      <c r="AC22" s="9"/>
      <c r="AD22" s="9"/>
      <c r="AE22" s="9"/>
      <c r="AF22" s="9"/>
      <c r="AG22" s="9"/>
      <c r="AH22" s="9"/>
      <c r="AI22" s="9"/>
    </row>
    <row r="23" spans="3:35" ht="18.95">
      <c r="N23" s="35"/>
      <c r="O23" s="8"/>
      <c r="P23" s="8"/>
      <c r="Q23" s="8"/>
      <c r="R23" s="8"/>
      <c r="S23" s="8"/>
      <c r="T23" s="8"/>
      <c r="U23" s="10" t="s">
        <v>43</v>
      </c>
      <c r="V23" s="11"/>
      <c r="W23" s="8" t="s">
        <v>13</v>
      </c>
      <c r="X23" s="9"/>
      <c r="Z23" s="8"/>
      <c r="AA23" s="8"/>
      <c r="AB23" s="9"/>
      <c r="AC23" s="9"/>
      <c r="AD23" s="9"/>
      <c r="AE23" s="9"/>
      <c r="AF23" s="9"/>
      <c r="AG23" s="9"/>
      <c r="AH23" s="9"/>
      <c r="AI23" s="9"/>
    </row>
    <row r="24" spans="3:35" ht="18.95">
      <c r="N24" s="35"/>
      <c r="O24" s="8"/>
      <c r="P24" s="8"/>
      <c r="Q24" s="8"/>
      <c r="R24" s="8"/>
      <c r="S24" s="8"/>
      <c r="T24" s="8"/>
      <c r="U24" s="8"/>
      <c r="V24" s="8"/>
      <c r="W24" s="9"/>
      <c r="X24" s="9"/>
      <c r="Z24" s="8"/>
      <c r="AA24" s="8"/>
      <c r="AB24" s="9"/>
      <c r="AC24" s="9"/>
      <c r="AD24" s="9"/>
      <c r="AE24" s="9"/>
      <c r="AF24" s="9"/>
      <c r="AG24" s="9"/>
      <c r="AH24" s="9"/>
      <c r="AI24" s="9"/>
    </row>
    <row r="25" spans="3:35" ht="18.95">
      <c r="N25" s="35"/>
      <c r="O25" s="8"/>
      <c r="P25" s="8"/>
      <c r="Q25" s="8"/>
      <c r="R25" s="8"/>
      <c r="S25" s="8"/>
      <c r="T25" s="8"/>
      <c r="U25" s="8"/>
      <c r="V25" s="8"/>
      <c r="W25" s="9"/>
      <c r="X25" s="9"/>
      <c r="Z25" s="8"/>
      <c r="AA25" s="8"/>
      <c r="AB25" s="9"/>
      <c r="AC25" s="9"/>
      <c r="AD25" s="9"/>
      <c r="AE25" s="9"/>
      <c r="AF25" s="9"/>
      <c r="AG25" s="9"/>
      <c r="AH25" s="9"/>
      <c r="AI25" s="9"/>
    </row>
    <row r="26" spans="3:35" ht="18.95">
      <c r="N26" s="35"/>
      <c r="O26" s="8"/>
      <c r="P26" s="8"/>
      <c r="Q26" s="8"/>
      <c r="R26" s="8"/>
      <c r="S26" s="8"/>
      <c r="T26" s="8"/>
      <c r="U26" s="8"/>
      <c r="V26" s="8"/>
      <c r="W26" s="9"/>
      <c r="X26" s="9"/>
      <c r="Z26" s="8"/>
      <c r="AA26" s="8"/>
      <c r="AB26" s="9"/>
      <c r="AC26" s="9"/>
      <c r="AD26" s="9"/>
      <c r="AE26" s="9"/>
      <c r="AF26" s="9"/>
      <c r="AG26" s="9"/>
      <c r="AH26" s="9"/>
      <c r="AI26" s="9"/>
    </row>
    <row r="27" spans="3:35" ht="18.95">
      <c r="N27" s="35"/>
      <c r="O27" s="8"/>
      <c r="P27" s="8"/>
      <c r="Q27" s="8"/>
      <c r="R27" s="8"/>
      <c r="S27" s="8"/>
      <c r="T27" s="8"/>
      <c r="U27" s="8"/>
      <c r="V27" s="8"/>
      <c r="W27" s="9"/>
      <c r="X27" s="9"/>
      <c r="Z27" s="8"/>
      <c r="AA27" s="8"/>
      <c r="AB27" s="9"/>
      <c r="AC27" s="9"/>
      <c r="AD27" s="9"/>
      <c r="AE27" s="9"/>
      <c r="AF27" s="9"/>
      <c r="AG27" s="9"/>
      <c r="AH27" s="9"/>
      <c r="AI27" s="9"/>
    </row>
    <row r="28" spans="3:35" ht="18.95">
      <c r="N28" s="36"/>
      <c r="O28" s="8"/>
      <c r="P28" s="8"/>
      <c r="Q28" s="8"/>
      <c r="R28" s="8"/>
      <c r="S28" s="8"/>
      <c r="T28" s="8"/>
      <c r="U28" s="8"/>
      <c r="V28" s="8"/>
      <c r="W28" s="9"/>
      <c r="X28" s="9"/>
      <c r="Z28" s="8"/>
      <c r="AA28" s="8"/>
      <c r="AB28" s="9"/>
      <c r="AC28" s="9"/>
      <c r="AD28" s="9"/>
      <c r="AE28" s="9"/>
      <c r="AF28" s="9"/>
      <c r="AG28" s="9"/>
      <c r="AH28" s="9"/>
      <c r="AI28" s="9"/>
    </row>
    <row r="29" spans="3:35" ht="18.95">
      <c r="N29" s="36"/>
      <c r="O29" s="8"/>
      <c r="P29" s="8"/>
      <c r="Q29" s="8"/>
      <c r="R29" s="8"/>
      <c r="S29" s="8"/>
      <c r="T29" s="8"/>
      <c r="U29" s="8"/>
      <c r="V29" s="8"/>
      <c r="W29" s="9"/>
      <c r="X29" s="9"/>
      <c r="Z29" s="8"/>
      <c r="AA29" s="9"/>
      <c r="AB29" s="9"/>
      <c r="AC29" s="9"/>
      <c r="AD29" s="9"/>
      <c r="AE29" s="9"/>
      <c r="AF29" s="9"/>
      <c r="AG29" s="9"/>
      <c r="AH29" s="9"/>
      <c r="AI29" s="9"/>
    </row>
    <row r="30" spans="3:35" ht="18.95">
      <c r="N30" s="36"/>
      <c r="O30" s="8"/>
      <c r="P30" s="8"/>
      <c r="Q30" s="8"/>
      <c r="R30" s="8"/>
      <c r="S30" s="8"/>
      <c r="T30" s="8"/>
      <c r="U30" s="8"/>
      <c r="V30" s="8"/>
      <c r="W30" s="9"/>
      <c r="X30" s="9"/>
      <c r="Z30" s="8"/>
      <c r="AA30" s="9"/>
      <c r="AB30" s="9"/>
      <c r="AC30" s="9"/>
      <c r="AD30" s="9"/>
      <c r="AE30" s="9"/>
      <c r="AF30" s="9"/>
      <c r="AG30" s="9"/>
      <c r="AH30" s="9"/>
      <c r="AI30" s="9"/>
    </row>
    <row r="31" spans="3:35" ht="18.95">
      <c r="N31" s="10" t="s">
        <v>51</v>
      </c>
      <c r="O31" s="11"/>
      <c r="P31" s="8" t="s">
        <v>13</v>
      </c>
      <c r="R31" s="8"/>
      <c r="S31" s="8"/>
      <c r="T31" s="8"/>
      <c r="W31" s="9"/>
      <c r="X31" s="9"/>
      <c r="Y31" s="18"/>
      <c r="Z31" s="8"/>
      <c r="AH31" s="9"/>
      <c r="AI31" s="9"/>
    </row>
    <row r="32" spans="3:35" ht="18.95">
      <c r="D32" s="22"/>
      <c r="E32" s="22"/>
      <c r="F32" s="22"/>
      <c r="N32" s="22"/>
      <c r="O32" s="20" t="s">
        <v>52</v>
      </c>
      <c r="Q32" s="17"/>
      <c r="R32" s="18"/>
      <c r="S32" s="18"/>
      <c r="T32" s="18"/>
      <c r="W32" s="18"/>
      <c r="X32" s="18"/>
      <c r="Y32" s="18"/>
      <c r="Z32" s="9"/>
      <c r="AH32" s="9"/>
      <c r="AI32" s="9"/>
    </row>
    <row r="33" spans="1:35" ht="18.95">
      <c r="D33" s="22"/>
      <c r="E33" s="22"/>
      <c r="F33" s="22"/>
      <c r="L33" s="22"/>
      <c r="M33" s="22"/>
      <c r="N33" s="22"/>
      <c r="Q33" s="17"/>
      <c r="R33" s="18"/>
      <c r="S33" s="18"/>
      <c r="T33" s="18"/>
      <c r="U33" s="18"/>
      <c r="V33" s="18"/>
      <c r="W33" s="18"/>
      <c r="X33" s="18"/>
      <c r="Y33" s="18"/>
      <c r="AA33" s="9"/>
      <c r="AB33" s="9"/>
      <c r="AC33" s="9"/>
      <c r="AD33" s="9"/>
      <c r="AE33" s="9"/>
      <c r="AF33" s="9"/>
      <c r="AG33" s="9"/>
      <c r="AH33" s="9"/>
      <c r="AI33" s="9"/>
    </row>
    <row r="34" spans="1:35" s="26" customFormat="1" ht="28.5" customHeight="1">
      <c r="B34" s="59" t="s">
        <v>14</v>
      </c>
      <c r="C34" s="58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57"/>
      <c r="Q34" s="57"/>
      <c r="R34" s="57"/>
      <c r="S34" s="41"/>
      <c r="T34" s="41"/>
      <c r="U34" s="41"/>
      <c r="V34" s="41"/>
      <c r="W34" s="41"/>
      <c r="AB34" s="9"/>
      <c r="AC34" s="9"/>
      <c r="AD34" s="9"/>
      <c r="AE34" s="9"/>
      <c r="AF34" s="9"/>
      <c r="AG34" s="9"/>
      <c r="AH34" s="9"/>
      <c r="AI34" s="9"/>
    </row>
    <row r="35" spans="1:35" ht="10.5" customHeight="1">
      <c r="Q35" s="1"/>
      <c r="R35" s="1"/>
      <c r="S35" s="1"/>
    </row>
    <row r="36" spans="1:35" s="39" customFormat="1" ht="18.95">
      <c r="E36" s="9" t="s">
        <v>15</v>
      </c>
      <c r="M36" s="9" t="s">
        <v>16</v>
      </c>
      <c r="S36" s="40"/>
      <c r="U36" s="9" t="s">
        <v>17</v>
      </c>
      <c r="AD36" s="40"/>
    </row>
    <row r="37" spans="1:35" ht="9.6" customHeight="1">
      <c r="F37" s="21"/>
      <c r="K37" s="5"/>
      <c r="L37" s="5"/>
      <c r="M37" s="5"/>
      <c r="N37" s="5"/>
      <c r="O37" s="5"/>
      <c r="P37" s="5"/>
      <c r="Q37" s="1"/>
      <c r="R37" s="1"/>
      <c r="S37" s="19"/>
      <c r="T37" s="5"/>
      <c r="U37" s="32"/>
      <c r="V37" s="5"/>
      <c r="W37" s="5"/>
      <c r="AD37" s="18"/>
    </row>
    <row r="38" spans="1:35" ht="25.5" customHeight="1">
      <c r="D38" s="3" t="s">
        <v>18</v>
      </c>
      <c r="G38" s="23" t="s">
        <v>19</v>
      </c>
      <c r="K38" s="5"/>
      <c r="L38" s="7" t="s">
        <v>37</v>
      </c>
      <c r="M38" s="12" t="s">
        <v>7</v>
      </c>
      <c r="N38" s="12" t="s">
        <v>9</v>
      </c>
      <c r="O38" s="12" t="s">
        <v>20</v>
      </c>
      <c r="P38" s="61" t="s">
        <v>21</v>
      </c>
      <c r="Q38" s="1"/>
      <c r="R38" s="1"/>
      <c r="S38" s="75" t="s">
        <v>22</v>
      </c>
      <c r="T38" s="85"/>
      <c r="U38" s="46" t="s">
        <v>23</v>
      </c>
      <c r="V38" s="46" t="s">
        <v>24</v>
      </c>
      <c r="W38" s="43" t="s">
        <v>25</v>
      </c>
    </row>
    <row r="39" spans="1:35" ht="25.5" customHeight="1">
      <c r="C39" s="2" t="s">
        <v>7</v>
      </c>
      <c r="D39" s="6">
        <f>IF(O14=条件設定!$C$6,IF(S10="",O10*0.3/1000,S10*0.3/1000),IF(S10="",O10*0.6/1000,S10*0.6/1000))</f>
        <v>3.6</v>
      </c>
      <c r="E39" s="1" t="s">
        <v>13</v>
      </c>
      <c r="F39" s="2" t="s">
        <v>7</v>
      </c>
      <c r="G39" s="6">
        <f>D39-(D39*0.2)</f>
        <v>2.88</v>
      </c>
      <c r="H39" s="1" t="s">
        <v>13</v>
      </c>
      <c r="K39" s="5"/>
      <c r="L39" s="5" t="s">
        <v>26</v>
      </c>
      <c r="M39" s="13">
        <f>ROUNDUP((O31*2*3.14/2-D40)/G40,0)+1</f>
        <v>-1</v>
      </c>
      <c r="N39" s="13">
        <f>IF(V23-D39&lt;=0,1,ROUNDUP((V23-D39)/G39,0)+1)</f>
        <v>1</v>
      </c>
      <c r="O39" s="14">
        <v>1</v>
      </c>
      <c r="P39" s="63">
        <f>M39*N39*O39</f>
        <v>-1</v>
      </c>
      <c r="Q39" s="1"/>
      <c r="R39" s="1"/>
      <c r="S39" s="31" t="s">
        <v>27</v>
      </c>
      <c r="T39" s="29">
        <v>100</v>
      </c>
      <c r="U39" s="47">
        <f>VLOOKUP($O$6&amp;$O$14,条件設定!$C$10:$I$15,5,FALSE)</f>
        <v>400</v>
      </c>
      <c r="V39" s="49">
        <f>IF($P$40-T39&gt;0,T39,$P$40)</f>
        <v>-1</v>
      </c>
      <c r="W39" s="64">
        <f>V39*U39</f>
        <v>-400</v>
      </c>
    </row>
    <row r="40" spans="1:35" ht="25.5" customHeight="1">
      <c r="C40" s="2" t="s">
        <v>9</v>
      </c>
      <c r="D40" s="6">
        <f>IF(O14=条件設定!$C$6,IF(S11="",O11*0.3/1000,S11*0.3/1000),IF(S11="",O11*0.6/1000,S11*0.6/1000))</f>
        <v>2.4</v>
      </c>
      <c r="E40" s="1" t="s">
        <v>13</v>
      </c>
      <c r="F40" s="2" t="s">
        <v>9</v>
      </c>
      <c r="G40" s="6">
        <f>D40-(D40*0.2)</f>
        <v>1.92</v>
      </c>
      <c r="H40" s="1" t="s">
        <v>13</v>
      </c>
      <c r="J40" s="9"/>
      <c r="K40" s="54"/>
      <c r="L40" s="53" t="s">
        <v>28</v>
      </c>
      <c r="M40" s="54"/>
      <c r="N40" s="54"/>
      <c r="O40" s="55"/>
      <c r="P40" s="56">
        <f>SUM(P39:P39)</f>
        <v>-1</v>
      </c>
      <c r="Q40" s="1"/>
      <c r="R40" s="18"/>
      <c r="S40" s="31" t="s">
        <v>29</v>
      </c>
      <c r="T40" s="29">
        <v>1000</v>
      </c>
      <c r="U40" s="47">
        <f>VLOOKUP($O$6&amp;$O$14,条件設定!$C$10:$I$15,6,FALSE)</f>
        <v>300</v>
      </c>
      <c r="V40" s="49">
        <f>IF($P$40-V39=0,0,IF($P$40-T40&gt;0,T40-T39,$P$40-T39))</f>
        <v>0</v>
      </c>
      <c r="W40" s="64">
        <f>V40*U40</f>
        <v>0</v>
      </c>
    </row>
    <row r="41" spans="1:35" s="18" customFormat="1" ht="25.5" customHeight="1">
      <c r="A41" s="17"/>
      <c r="B41" s="1"/>
      <c r="J41" s="1"/>
      <c r="K41" s="76"/>
      <c r="L41" s="76"/>
      <c r="M41" s="76"/>
      <c r="N41" s="76"/>
      <c r="S41" s="44" t="s">
        <v>30</v>
      </c>
      <c r="T41" s="45"/>
      <c r="U41" s="48">
        <f>VLOOKUP($O$6&amp;$O$14,条件設定!$C$10:$I$15,7,FALSE)</f>
        <v>200</v>
      </c>
      <c r="V41" s="50">
        <f>IF($P$40-T40&lt;=0,0,($P$40-T40))</f>
        <v>0</v>
      </c>
      <c r="W41" s="65">
        <f>V41*U41</f>
        <v>0</v>
      </c>
      <c r="Y41" s="1"/>
    </row>
    <row r="42" spans="1:35" s="42" customFormat="1" ht="25.5" customHeight="1">
      <c r="B42" s="9"/>
      <c r="J42" s="1"/>
      <c r="K42" s="18"/>
      <c r="L42" s="18"/>
      <c r="M42" s="18"/>
      <c r="N42" s="18"/>
      <c r="O42" s="18"/>
      <c r="P42" s="18"/>
      <c r="S42" s="51" t="s">
        <v>31</v>
      </c>
      <c r="T42" s="52"/>
      <c r="U42" s="52"/>
      <c r="V42" s="52">
        <f>SUM(V39:V41)</f>
        <v>-1</v>
      </c>
      <c r="W42" s="66">
        <f>SUM(W39:W41)</f>
        <v>-400</v>
      </c>
      <c r="Y42" s="9"/>
    </row>
    <row r="43" spans="1:35" s="18" customFormat="1" ht="19.5" customHeight="1">
      <c r="A43" s="17"/>
      <c r="B43" s="1"/>
      <c r="J43" s="1"/>
      <c r="S43" s="1"/>
      <c r="Y43" s="1"/>
    </row>
    <row r="44" spans="1:35" s="18" customFormat="1">
      <c r="A44" s="17"/>
      <c r="B44" s="1"/>
      <c r="J44" s="1"/>
      <c r="K44" s="1"/>
      <c r="L44" s="1"/>
      <c r="M44" s="1"/>
      <c r="N44" s="1"/>
      <c r="O44" s="1"/>
      <c r="P44" s="1"/>
      <c r="S44" s="1"/>
      <c r="W44" s="1"/>
      <c r="Y44" s="1"/>
    </row>
    <row r="45" spans="1:35" s="18" customFormat="1" ht="14.25" customHeight="1">
      <c r="A45" s="17"/>
      <c r="B45" s="1"/>
      <c r="J45" s="1"/>
      <c r="K45" s="1"/>
      <c r="L45" s="1"/>
      <c r="M45" s="1"/>
      <c r="N45" s="1"/>
      <c r="O45" s="1"/>
      <c r="P45" s="1"/>
      <c r="S45" s="1"/>
      <c r="W45" s="1"/>
      <c r="Y45" s="1"/>
    </row>
    <row r="46" spans="1:35">
      <c r="K46" s="18"/>
      <c r="L46" s="18"/>
      <c r="M46" s="18"/>
      <c r="N46" s="18"/>
      <c r="O46" s="18"/>
      <c r="Q46" s="1"/>
      <c r="R46" s="1"/>
      <c r="S46" s="1"/>
    </row>
    <row r="47" spans="1:35">
      <c r="K47" s="18"/>
      <c r="L47" s="18"/>
      <c r="M47" s="18"/>
      <c r="N47" s="18"/>
      <c r="O47" s="18"/>
      <c r="Q47" s="1"/>
      <c r="R47" s="1"/>
      <c r="S47" s="1"/>
    </row>
    <row r="48" spans="1:35">
      <c r="K48" s="18"/>
      <c r="L48" s="18"/>
      <c r="M48" s="18"/>
      <c r="N48" s="18"/>
      <c r="O48" s="18"/>
      <c r="Q48" s="1"/>
      <c r="S48" s="1"/>
    </row>
    <row r="49" spans="1:25">
      <c r="K49" s="18"/>
      <c r="L49" s="18"/>
      <c r="M49" s="18"/>
      <c r="N49" s="18"/>
      <c r="O49" s="18"/>
      <c r="Q49" s="1"/>
    </row>
    <row r="50" spans="1:25">
      <c r="K50" s="18"/>
      <c r="L50" s="18"/>
      <c r="M50" s="18"/>
      <c r="N50" s="18"/>
      <c r="O50" s="18"/>
      <c r="Q50" s="1"/>
    </row>
    <row r="51" spans="1:25">
      <c r="Q51" s="1"/>
    </row>
    <row r="52" spans="1:25">
      <c r="Q52" s="1"/>
    </row>
    <row r="53" spans="1:25">
      <c r="Q53" s="1"/>
    </row>
    <row r="55" spans="1:25">
      <c r="W55" s="3"/>
    </row>
    <row r="56" spans="1:25">
      <c r="J56" s="3"/>
      <c r="K56" s="3"/>
      <c r="W56" s="3"/>
    </row>
    <row r="57" spans="1:25" s="3" customFormat="1">
      <c r="A57" s="1"/>
      <c r="B57" s="1"/>
      <c r="C57" s="2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T57" s="1"/>
      <c r="U57" s="1"/>
      <c r="V57" s="1"/>
      <c r="W57" s="1"/>
    </row>
    <row r="58" spans="1:25" s="3" customFormat="1">
      <c r="A58" s="1"/>
      <c r="B58" s="1"/>
      <c r="C58" s="1"/>
      <c r="J58" s="1"/>
      <c r="K58" s="1"/>
      <c r="L58" s="1"/>
      <c r="M58" s="1"/>
      <c r="N58" s="1"/>
      <c r="O58" s="1"/>
      <c r="P58" s="1"/>
      <c r="T58" s="1"/>
      <c r="U58" s="1"/>
      <c r="V58" s="1"/>
      <c r="W58" s="1"/>
    </row>
    <row r="62" spans="1:25">
      <c r="V62" s="3"/>
      <c r="Y62" s="23"/>
    </row>
    <row r="63" spans="1:25">
      <c r="U63" s="2"/>
      <c r="V63" s="6"/>
      <c r="X63" s="2"/>
      <c r="Y63" s="6"/>
    </row>
    <row r="64" spans="1:25">
      <c r="U64" s="2"/>
      <c r="V64" s="6"/>
      <c r="X64" s="2"/>
      <c r="Y64" s="6"/>
    </row>
  </sheetData>
  <mergeCells count="10">
    <mergeCell ref="O14:R14"/>
    <mergeCell ref="S38:T38"/>
    <mergeCell ref="K41:N41"/>
    <mergeCell ref="O6:R6"/>
    <mergeCell ref="O9:P9"/>
    <mergeCell ref="S9:T9"/>
    <mergeCell ref="O10:P10"/>
    <mergeCell ref="S10:T10"/>
    <mergeCell ref="O11:P11"/>
    <mergeCell ref="S11:T11"/>
  </mergeCells>
  <phoneticPr fontId="2"/>
  <conditionalFormatting sqref="O10:P11">
    <cfRule type="expression" dxfId="1" priority="1">
      <formula>$O$6="GFXシリーズ（1億200万画素）"</formula>
    </cfRule>
  </conditionalFormatting>
  <pageMargins left="3.937007874015748E-2" right="3.937007874015748E-2" top="0.74803149606299213" bottom="0.74803149606299213" header="0.31496062992125984" footer="0.31496062992125984"/>
  <pageSetup paperSize="9" scale="80" orientation="portrait" r:id="rId1"/>
  <ignoredErrors>
    <ignoredError sqref="S10:S11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C526EE5-D7DA-42DF-BD7E-A24E757F3319}">
          <x14:formula1>
            <xm:f>条件設定!$C$3:$C$4</xm:f>
          </x14:formula1>
          <xm:sqref>O6</xm:sqref>
        </x14:dataValidation>
        <x14:dataValidation type="list" allowBlank="1" showInputMessage="1" showErrorMessage="1" xr:uid="{796DC05D-CAB0-4235-8919-7ADE30900B3D}">
          <x14:formula1>
            <xm:f>条件設定!$C$6:$C$8</xm:f>
          </x14:formula1>
          <xm:sqref>O14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77FB5-EC30-4F45-9EA8-5079443CBD8C}">
  <sheetPr>
    <tabColor theme="5" tint="0.79998168889431442"/>
  </sheetPr>
  <dimension ref="A2:AI50"/>
  <sheetViews>
    <sheetView zoomScale="70" zoomScaleNormal="70" workbookViewId="0">
      <selection activeCell="AA33" sqref="AA33"/>
    </sheetView>
  </sheetViews>
  <sheetFormatPr defaultColWidth="8.85546875" defaultRowHeight="17.45"/>
  <cols>
    <col min="1" max="1" width="1.42578125" style="1" customWidth="1"/>
    <col min="2" max="2" width="0.5703125" style="1" customWidth="1"/>
    <col min="3" max="3" width="3.85546875" style="1" customWidth="1"/>
    <col min="4" max="4" width="5" style="1" customWidth="1"/>
    <col min="5" max="5" width="7" style="1" customWidth="1"/>
    <col min="6" max="6" width="4.42578125" style="1" customWidth="1"/>
    <col min="7" max="7" width="6.42578125" style="1" customWidth="1"/>
    <col min="8" max="8" width="7.85546875" style="1" customWidth="1"/>
    <col min="9" max="9" width="3.28515625" style="1" customWidth="1"/>
    <col min="10" max="10" width="4.42578125" style="1" customWidth="1"/>
    <col min="11" max="11" width="1.28515625" style="1" customWidth="1"/>
    <col min="12" max="12" width="6.85546875" style="1" customWidth="1"/>
    <col min="13" max="13" width="5.5703125" style="1" customWidth="1"/>
    <col min="14" max="14" width="5.140625" style="1" customWidth="1"/>
    <col min="15" max="15" width="10.85546875" style="1" customWidth="1"/>
    <col min="16" max="16" width="8.7109375" style="1" customWidth="1"/>
    <col min="17" max="17" width="1.7109375" style="3" customWidth="1"/>
    <col min="18" max="18" width="3.140625" style="3" customWidth="1"/>
    <col min="19" max="19" width="8.5703125" style="3" customWidth="1"/>
    <col min="20" max="20" width="6.5703125" style="1" customWidth="1"/>
    <col min="21" max="21" width="7" style="1" customWidth="1"/>
    <col min="22" max="22" width="8.85546875" style="1" customWidth="1"/>
    <col min="23" max="23" width="14.140625" style="1" customWidth="1"/>
    <col min="24" max="24" width="6.5703125" style="1" customWidth="1"/>
    <col min="25" max="25" width="13.85546875" style="1" customWidth="1"/>
    <col min="26" max="26" width="8.85546875" style="1"/>
    <col min="27" max="27" width="17.42578125" style="1" customWidth="1"/>
    <col min="28" max="16384" width="8.85546875" style="1"/>
  </cols>
  <sheetData>
    <row r="2" spans="2:24" s="26" customFormat="1" ht="28.5" customHeight="1">
      <c r="B2" s="38" t="s">
        <v>53</v>
      </c>
    </row>
    <row r="3" spans="2:24" s="26" customFormat="1" ht="8.4499999999999993" customHeight="1"/>
    <row r="4" spans="2:24" s="26" customFormat="1" ht="28.5" customHeight="1">
      <c r="B4" s="59" t="s">
        <v>1</v>
      </c>
      <c r="C4" s="58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57"/>
      <c r="Q4" s="57"/>
      <c r="R4" s="57"/>
      <c r="S4" s="41"/>
      <c r="T4" s="41"/>
      <c r="U4" s="41"/>
      <c r="V4" s="41"/>
      <c r="W4" s="41"/>
    </row>
    <row r="5" spans="2:24" ht="5.0999999999999996" customHeight="1">
      <c r="Q5" s="1"/>
      <c r="R5" s="1"/>
      <c r="S5" s="1"/>
    </row>
    <row r="6" spans="2:24" ht="18.95">
      <c r="C6" s="30" t="s">
        <v>2</v>
      </c>
      <c r="N6" s="33"/>
      <c r="O6" s="77" t="s">
        <v>3</v>
      </c>
      <c r="P6" s="78"/>
      <c r="Q6" s="78"/>
      <c r="R6" s="79"/>
      <c r="S6" s="1"/>
    </row>
    <row r="7" spans="2:24" ht="5.0999999999999996" customHeight="1">
      <c r="C7" s="30"/>
      <c r="N7" s="33"/>
      <c r="Q7" s="1"/>
      <c r="R7" s="1"/>
      <c r="S7" s="1"/>
    </row>
    <row r="8" spans="2:24" ht="5.0999999999999996" customHeight="1">
      <c r="C8" s="9"/>
      <c r="N8" s="33"/>
      <c r="Q8" s="1"/>
      <c r="R8" s="1"/>
      <c r="T8" s="3"/>
      <c r="U8" s="3"/>
    </row>
    <row r="9" spans="2:24" ht="18.95">
      <c r="C9" s="30" t="s">
        <v>4</v>
      </c>
      <c r="N9" s="33"/>
      <c r="O9" s="80" t="s">
        <v>5</v>
      </c>
      <c r="P9" s="80"/>
      <c r="Q9" s="24"/>
      <c r="R9" s="1"/>
      <c r="S9" s="80" t="s">
        <v>6</v>
      </c>
      <c r="T9" s="80"/>
    </row>
    <row r="10" spans="2:24" ht="18.95">
      <c r="C10" s="9"/>
      <c r="N10" s="34" t="s">
        <v>7</v>
      </c>
      <c r="O10" s="81">
        <v>6000</v>
      </c>
      <c r="P10" s="81"/>
      <c r="Q10" s="22" t="s">
        <v>8</v>
      </c>
      <c r="R10" s="1"/>
      <c r="S10" s="82" t="str">
        <f>IF(O6="GFXシリーズ（1億200万画素）",11648,"")</f>
        <v/>
      </c>
      <c r="T10" s="82"/>
      <c r="U10" s="22" t="s">
        <v>8</v>
      </c>
    </row>
    <row r="11" spans="2:24" ht="18.95">
      <c r="C11" s="9"/>
      <c r="N11" s="34" t="s">
        <v>9</v>
      </c>
      <c r="O11" s="81">
        <v>4000</v>
      </c>
      <c r="P11" s="81"/>
      <c r="Q11" s="22" t="s">
        <v>8</v>
      </c>
      <c r="R11" s="1"/>
      <c r="S11" s="82" t="str">
        <f>IF(O6="GFXシリーズ（1億200万画素）",8736,"")</f>
        <v/>
      </c>
      <c r="T11" s="82"/>
      <c r="U11" s="22" t="s">
        <v>8</v>
      </c>
    </row>
    <row r="12" spans="2:24" ht="11.45" customHeight="1">
      <c r="C12" s="9"/>
      <c r="N12" s="34"/>
      <c r="O12" s="3"/>
      <c r="P12" s="3"/>
      <c r="Q12" s="22"/>
      <c r="R12" s="1"/>
      <c r="S12" s="25"/>
      <c r="T12" s="25"/>
      <c r="U12" s="22"/>
    </row>
    <row r="13" spans="2:24" ht="5.0999999999999996" customHeight="1">
      <c r="C13" s="9"/>
      <c r="N13" s="33"/>
      <c r="Q13" s="1"/>
      <c r="R13" s="1"/>
      <c r="S13" s="1"/>
    </row>
    <row r="14" spans="2:24" ht="18.95">
      <c r="C14" s="9" t="s">
        <v>10</v>
      </c>
      <c r="N14" s="33"/>
      <c r="O14" s="72" t="s">
        <v>11</v>
      </c>
      <c r="P14" s="73"/>
      <c r="Q14" s="73"/>
      <c r="R14" s="74"/>
      <c r="S14" s="1"/>
      <c r="U14" s="3"/>
      <c r="V14" s="3"/>
      <c r="W14" s="3"/>
      <c r="X14" s="3"/>
    </row>
    <row r="15" spans="2:24" ht="5.0999999999999996" customHeight="1">
      <c r="C15" s="9"/>
      <c r="N15" s="33"/>
      <c r="Q15" s="1"/>
      <c r="R15" s="1"/>
      <c r="S15" s="1"/>
      <c r="U15" s="3"/>
      <c r="V15" s="3"/>
      <c r="W15" s="3"/>
      <c r="X15" s="3"/>
    </row>
    <row r="16" spans="2:24" ht="5.0999999999999996" customHeight="1">
      <c r="C16" s="9"/>
      <c r="N16" s="33"/>
      <c r="Q16" s="1"/>
      <c r="R16" s="1"/>
      <c r="S16" s="1"/>
      <c r="U16" s="3"/>
      <c r="V16" s="3"/>
    </row>
    <row r="17" spans="1:35" ht="17.45" customHeight="1">
      <c r="C17" s="9" t="s">
        <v>12</v>
      </c>
      <c r="N17" s="35"/>
      <c r="O17" s="22" t="s">
        <v>54</v>
      </c>
      <c r="P17" s="22"/>
      <c r="Q17" s="22"/>
      <c r="R17" s="22"/>
      <c r="S17" s="22"/>
      <c r="T17" s="22"/>
      <c r="U17" s="22"/>
      <c r="V17" s="22"/>
    </row>
    <row r="18" spans="1:35" ht="18.95">
      <c r="N18" s="35"/>
      <c r="O18" s="8"/>
      <c r="P18" s="8"/>
      <c r="Q18" s="8"/>
      <c r="R18" s="8"/>
      <c r="S18" s="8"/>
      <c r="T18" s="8"/>
      <c r="U18" s="8"/>
      <c r="V18" s="8"/>
      <c r="W18" s="9"/>
      <c r="X18" s="9"/>
    </row>
    <row r="19" spans="1:35" ht="18.95">
      <c r="D19" s="22"/>
      <c r="E19" s="22"/>
      <c r="F19" s="22"/>
      <c r="L19" s="22"/>
      <c r="M19" s="22"/>
      <c r="N19" s="22"/>
      <c r="Q19" s="17"/>
      <c r="R19" s="18"/>
      <c r="S19" s="18"/>
      <c r="T19" s="18"/>
      <c r="U19" s="18"/>
      <c r="V19" s="18"/>
      <c r="W19" s="18"/>
      <c r="X19" s="18"/>
      <c r="Y19" s="18"/>
      <c r="AA19" s="9"/>
      <c r="AB19" s="9"/>
      <c r="AC19" s="9"/>
      <c r="AD19" s="9"/>
      <c r="AE19" s="9"/>
      <c r="AF19" s="9"/>
      <c r="AG19" s="9"/>
      <c r="AH19" s="9"/>
      <c r="AI19" s="9"/>
    </row>
    <row r="20" spans="1:35" s="26" customFormat="1" ht="28.5" customHeight="1">
      <c r="B20" s="59" t="s">
        <v>14</v>
      </c>
      <c r="C20" s="58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57"/>
      <c r="Q20" s="57"/>
      <c r="R20" s="57"/>
      <c r="S20" s="41"/>
      <c r="T20" s="41"/>
      <c r="U20" s="41"/>
      <c r="V20" s="41"/>
      <c r="W20" s="41"/>
      <c r="AB20" s="9"/>
      <c r="AC20" s="9"/>
      <c r="AD20" s="9"/>
      <c r="AE20" s="9"/>
      <c r="AF20" s="9"/>
      <c r="AG20" s="9"/>
      <c r="AH20" s="9"/>
      <c r="AI20" s="9"/>
    </row>
    <row r="21" spans="1:35" ht="10.5" customHeight="1">
      <c r="Q21" s="1"/>
      <c r="R21" s="1"/>
      <c r="S21" s="1"/>
    </row>
    <row r="22" spans="1:35" s="39" customFormat="1" ht="18.95">
      <c r="C22" s="18"/>
      <c r="D22" s="18"/>
      <c r="E22" s="18"/>
      <c r="F22" s="18"/>
      <c r="G22" s="18"/>
      <c r="H22" s="18"/>
      <c r="M22" s="9" t="s">
        <v>16</v>
      </c>
      <c r="S22" s="40"/>
      <c r="U22" s="9" t="s">
        <v>17</v>
      </c>
      <c r="AD22" s="40"/>
    </row>
    <row r="23" spans="1:35" ht="9.6" customHeight="1">
      <c r="C23" s="18"/>
      <c r="D23" s="18"/>
      <c r="E23" s="18"/>
      <c r="F23" s="18"/>
      <c r="G23" s="18"/>
      <c r="H23" s="18"/>
      <c r="K23" s="5"/>
      <c r="L23" s="5"/>
      <c r="M23" s="5"/>
      <c r="N23" s="5"/>
      <c r="O23" s="5"/>
      <c r="P23" s="5"/>
      <c r="Q23" s="1"/>
      <c r="R23" s="1"/>
      <c r="S23" s="19"/>
      <c r="T23" s="5"/>
      <c r="U23" s="32"/>
      <c r="V23" s="5"/>
      <c r="W23" s="5"/>
      <c r="AD23" s="18"/>
    </row>
    <row r="24" spans="1:35" ht="25.5" customHeight="1">
      <c r="C24" s="18"/>
      <c r="D24" s="18"/>
      <c r="E24" s="18"/>
      <c r="F24" s="18"/>
      <c r="G24" s="18"/>
      <c r="H24" s="18"/>
      <c r="K24" s="54"/>
      <c r="L24" s="53" t="s">
        <v>28</v>
      </c>
      <c r="M24" s="54"/>
      <c r="N24" s="54"/>
      <c r="O24" s="55"/>
      <c r="P24" s="71"/>
      <c r="Q24" s="1"/>
      <c r="R24" s="1"/>
      <c r="S24" s="75" t="s">
        <v>22</v>
      </c>
      <c r="T24" s="85"/>
      <c r="U24" s="46" t="s">
        <v>23</v>
      </c>
      <c r="V24" s="46" t="s">
        <v>24</v>
      </c>
      <c r="W24" s="43" t="s">
        <v>25</v>
      </c>
    </row>
    <row r="25" spans="1:35" ht="25.5" customHeight="1">
      <c r="C25" s="18"/>
      <c r="D25" s="18"/>
      <c r="E25" s="18"/>
      <c r="F25" s="18"/>
      <c r="G25" s="18"/>
      <c r="H25" s="18"/>
      <c r="K25" s="5"/>
      <c r="L25" s="18"/>
      <c r="M25" s="18"/>
      <c r="N25" s="18"/>
      <c r="O25" s="18"/>
      <c r="P25" s="18"/>
      <c r="Q25" s="1"/>
      <c r="R25" s="1"/>
      <c r="S25" s="31" t="s">
        <v>27</v>
      </c>
      <c r="T25" s="29">
        <v>100</v>
      </c>
      <c r="U25" s="47">
        <f>VLOOKUP($O$6&amp;$O$14,条件設定!$C$10:$I$15,5,FALSE)</f>
        <v>400</v>
      </c>
      <c r="V25" s="49">
        <f>IF($P$24-T25&gt;0,T25,$P$24)</f>
        <v>0</v>
      </c>
      <c r="W25" s="64">
        <f>V25*U25</f>
        <v>0</v>
      </c>
    </row>
    <row r="26" spans="1:35" ht="25.5" customHeight="1">
      <c r="C26" s="18"/>
      <c r="D26" s="18"/>
      <c r="E26" s="18"/>
      <c r="F26" s="18"/>
      <c r="G26" s="18"/>
      <c r="H26" s="18"/>
      <c r="J26" s="9"/>
      <c r="Q26" s="1"/>
      <c r="R26" s="18"/>
      <c r="S26" s="31" t="s">
        <v>29</v>
      </c>
      <c r="T26" s="29">
        <v>1000</v>
      </c>
      <c r="U26" s="47">
        <f>VLOOKUP($O$6&amp;$O$14,条件設定!$C$10:$I$15,6,FALSE)</f>
        <v>300</v>
      </c>
      <c r="V26" s="49">
        <f>IF($P$24-V25=0,0,IF($P$24-T26&gt;0,T26-T25,$P$24-T25))</f>
        <v>0</v>
      </c>
      <c r="W26" s="64">
        <f>V26*U26</f>
        <v>0</v>
      </c>
    </row>
    <row r="27" spans="1:35" s="18" customFormat="1" ht="25.5" customHeight="1">
      <c r="A27" s="17"/>
      <c r="B27" s="1"/>
      <c r="J27" s="1"/>
      <c r="K27" s="76"/>
      <c r="L27" s="76"/>
      <c r="M27" s="76"/>
      <c r="N27" s="76"/>
      <c r="S27" s="44" t="s">
        <v>30</v>
      </c>
      <c r="T27" s="45"/>
      <c r="U27" s="48">
        <f>VLOOKUP($O$6&amp;$O$14,条件設定!$C$10:$I$15,7,FALSE)</f>
        <v>200</v>
      </c>
      <c r="V27" s="50">
        <f>IF($P$24-T26&lt;=0,0,($P$24-T26))</f>
        <v>0</v>
      </c>
      <c r="W27" s="65">
        <f>V27*U27</f>
        <v>0</v>
      </c>
      <c r="Y27" s="1"/>
    </row>
    <row r="28" spans="1:35" s="42" customFormat="1" ht="25.5" customHeight="1">
      <c r="B28" s="9"/>
      <c r="C28" s="18"/>
      <c r="D28" s="18"/>
      <c r="E28" s="18"/>
      <c r="F28" s="18"/>
      <c r="G28" s="18"/>
      <c r="H28" s="18"/>
      <c r="J28" s="1"/>
      <c r="K28" s="18"/>
      <c r="L28" s="18"/>
      <c r="N28" s="18"/>
      <c r="O28" s="18"/>
      <c r="P28" s="18"/>
      <c r="S28" s="51" t="s">
        <v>31</v>
      </c>
      <c r="T28" s="52"/>
      <c r="U28" s="52"/>
      <c r="V28" s="52">
        <f>SUM(V25:V27)</f>
        <v>0</v>
      </c>
      <c r="W28" s="66">
        <f>SUM(W25:W27)</f>
        <v>0</v>
      </c>
      <c r="Y28" s="9"/>
    </row>
    <row r="29" spans="1:35" s="18" customFormat="1" ht="19.5" customHeight="1">
      <c r="A29" s="17"/>
      <c r="B29" s="1"/>
      <c r="J29" s="1"/>
      <c r="S29" s="1"/>
      <c r="Y29" s="1"/>
    </row>
    <row r="30" spans="1:35" s="18" customFormat="1">
      <c r="A30" s="17"/>
      <c r="B30" s="1"/>
      <c r="J30" s="1"/>
      <c r="K30" s="1"/>
      <c r="L30" s="1"/>
      <c r="M30" s="1"/>
      <c r="N30" s="1"/>
      <c r="O30" s="1"/>
      <c r="P30" s="1"/>
      <c r="S30" s="1"/>
      <c r="W30" s="1"/>
      <c r="Y30" s="1"/>
    </row>
    <row r="31" spans="1:35" s="18" customFormat="1" ht="14.25" customHeight="1">
      <c r="A31" s="17"/>
      <c r="B31" s="1"/>
      <c r="J31" s="1"/>
      <c r="K31" s="1"/>
      <c r="L31" s="1"/>
      <c r="M31" s="1"/>
      <c r="N31" s="1"/>
      <c r="O31" s="1"/>
      <c r="P31" s="1"/>
      <c r="S31" s="1"/>
      <c r="W31" s="1"/>
      <c r="Y31" s="1"/>
    </row>
    <row r="32" spans="1:35">
      <c r="K32" s="18"/>
      <c r="L32" s="18"/>
      <c r="M32" s="18"/>
      <c r="N32" s="18"/>
      <c r="O32" s="18"/>
      <c r="Q32" s="1"/>
      <c r="R32" s="1"/>
      <c r="S32" s="1"/>
    </row>
    <row r="33" spans="1:25">
      <c r="K33" s="18"/>
      <c r="L33" s="18"/>
      <c r="M33" s="18"/>
      <c r="N33" s="18"/>
      <c r="O33" s="18"/>
      <c r="Q33" s="1"/>
      <c r="R33" s="1"/>
      <c r="S33" s="1"/>
    </row>
    <row r="34" spans="1:25">
      <c r="K34" s="18"/>
      <c r="L34" s="18"/>
      <c r="M34" s="18"/>
      <c r="N34" s="18"/>
      <c r="O34" s="18"/>
      <c r="Q34" s="1"/>
    </row>
    <row r="35" spans="1:25">
      <c r="K35" s="18"/>
      <c r="L35" s="18"/>
      <c r="M35" s="18"/>
      <c r="N35" s="18"/>
      <c r="O35" s="18"/>
      <c r="Q35" s="1"/>
    </row>
    <row r="36" spans="1:25">
      <c r="K36" s="18"/>
      <c r="L36" s="18"/>
      <c r="M36" s="18"/>
      <c r="N36" s="18"/>
      <c r="O36" s="18"/>
      <c r="Q36" s="1"/>
    </row>
    <row r="37" spans="1:25">
      <c r="Q37" s="1"/>
    </row>
    <row r="38" spans="1:25">
      <c r="Q38" s="1"/>
    </row>
    <row r="39" spans="1:25">
      <c r="Q39" s="1"/>
    </row>
    <row r="41" spans="1:25">
      <c r="W41" s="3"/>
    </row>
    <row r="42" spans="1:25">
      <c r="J42" s="3"/>
      <c r="K42" s="3"/>
      <c r="W42" s="3"/>
    </row>
    <row r="43" spans="1:25" s="3" customFormat="1">
      <c r="A43" s="1"/>
      <c r="B43" s="1"/>
      <c r="C43" s="2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T43" s="1"/>
      <c r="U43" s="1"/>
      <c r="V43" s="1"/>
      <c r="W43" s="1"/>
    </row>
    <row r="44" spans="1:25" s="3" customFormat="1">
      <c r="A44" s="1"/>
      <c r="B44" s="1"/>
      <c r="C44" s="1"/>
      <c r="J44" s="1"/>
      <c r="K44" s="1"/>
      <c r="L44" s="1"/>
      <c r="M44" s="1"/>
      <c r="N44" s="1"/>
      <c r="O44" s="1"/>
      <c r="P44" s="1"/>
      <c r="T44" s="1"/>
      <c r="U44" s="1"/>
      <c r="V44" s="1"/>
      <c r="W44" s="1"/>
    </row>
    <row r="48" spans="1:25">
      <c r="V48" s="3"/>
      <c r="Y48" s="23"/>
    </row>
    <row r="49" spans="21:25">
      <c r="U49" s="2"/>
      <c r="V49" s="6"/>
      <c r="X49" s="2"/>
      <c r="Y49" s="6"/>
    </row>
    <row r="50" spans="21:25">
      <c r="U50" s="2"/>
      <c r="V50" s="6"/>
      <c r="X50" s="2"/>
      <c r="Y50" s="6"/>
    </row>
  </sheetData>
  <mergeCells count="10">
    <mergeCell ref="O14:R14"/>
    <mergeCell ref="S24:T24"/>
    <mergeCell ref="K27:N27"/>
    <mergeCell ref="O6:R6"/>
    <mergeCell ref="O9:P9"/>
    <mergeCell ref="S9:T9"/>
    <mergeCell ref="O10:P10"/>
    <mergeCell ref="S10:T10"/>
    <mergeCell ref="O11:P11"/>
    <mergeCell ref="S11:T11"/>
  </mergeCells>
  <phoneticPr fontId="2"/>
  <conditionalFormatting sqref="O10:P11">
    <cfRule type="expression" dxfId="0" priority="1">
      <formula>$O$6="GFXシリーズ（1億200万画素）"</formula>
    </cfRule>
  </conditionalFormatting>
  <pageMargins left="3.937007874015748E-2" right="3.937007874015748E-2" top="0.74803149606299213" bottom="0.74803149606299213" header="0.31496062992125984" footer="0.31496062992125984"/>
  <pageSetup paperSize="9" scale="80" orientation="portrait" r:id="rId1"/>
  <ignoredErrors>
    <ignoredError sqref="S10:S11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5BAB7FE-FF3A-42F2-8741-B86421768CB1}">
          <x14:formula1>
            <xm:f>条件設定!$C$3:$C$4</xm:f>
          </x14:formula1>
          <xm:sqref>O6</xm:sqref>
        </x14:dataValidation>
        <x14:dataValidation type="list" allowBlank="1" showInputMessage="1" showErrorMessage="1" xr:uid="{2603854E-E778-4600-9D1B-D2D6BA95AA34}">
          <x14:formula1>
            <xm:f>条件設定!$C$6:$C$8</xm:f>
          </x14:formula1>
          <xm:sqref>O14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50373-EB06-4162-A768-E7AE3A098BF7}">
  <dimension ref="B2:P23"/>
  <sheetViews>
    <sheetView workbookViewId="0">
      <selection activeCell="C4" sqref="C4"/>
    </sheetView>
  </sheetViews>
  <sheetFormatPr defaultColWidth="8.7109375" defaultRowHeight="17.45"/>
  <cols>
    <col min="1" max="2" width="8.7109375" style="1"/>
    <col min="3" max="3" width="14.28515625" style="1" bestFit="1" customWidth="1"/>
    <col min="4" max="9" width="8.7109375" style="1"/>
    <col min="10" max="10" width="1.28515625" style="1" customWidth="1"/>
    <col min="11" max="11" width="3.42578125" style="1" customWidth="1"/>
    <col min="12" max="13" width="8.7109375" style="1"/>
    <col min="14" max="14" width="10.7109375" style="1" customWidth="1"/>
    <col min="15" max="16384" width="8.7109375" style="1"/>
  </cols>
  <sheetData>
    <row r="2" spans="2:9">
      <c r="B2" s="1" t="s">
        <v>55</v>
      </c>
    </row>
    <row r="3" spans="2:9">
      <c r="C3" s="1" t="s">
        <v>56</v>
      </c>
    </row>
    <row r="4" spans="2:9">
      <c r="C4" s="1" t="s">
        <v>3</v>
      </c>
    </row>
    <row r="5" spans="2:9">
      <c r="B5" s="1" t="s">
        <v>57</v>
      </c>
    </row>
    <row r="6" spans="2:9">
      <c r="C6" s="1" t="s">
        <v>11</v>
      </c>
    </row>
    <row r="7" spans="2:9">
      <c r="C7" s="1" t="s">
        <v>50</v>
      </c>
    </row>
    <row r="8" spans="2:9">
      <c r="C8" s="1" t="s">
        <v>58</v>
      </c>
    </row>
    <row r="9" spans="2:9">
      <c r="B9" s="1" t="s">
        <v>59</v>
      </c>
    </row>
    <row r="10" spans="2:9">
      <c r="C10" s="1" t="str">
        <f>C3&amp;C6</f>
        <v>GFXシリーズ（1億200万画素）ひび検出　0.1㎜検出</v>
      </c>
      <c r="G10" s="1">
        <v>1600</v>
      </c>
      <c r="H10" s="1">
        <v>1200</v>
      </c>
      <c r="I10" s="1">
        <v>800</v>
      </c>
    </row>
    <row r="11" spans="2:9">
      <c r="C11" s="1" t="str">
        <f>C3&amp;C7</f>
        <v>GFXシリーズ（1億200万画素）ひび検出　0.2㎜検出</v>
      </c>
      <c r="G11" s="1">
        <v>1600</v>
      </c>
      <c r="H11" s="1">
        <v>1200</v>
      </c>
      <c r="I11" s="1">
        <v>800</v>
      </c>
    </row>
    <row r="12" spans="2:9">
      <c r="C12" s="1" t="str">
        <f>C3&amp;C8</f>
        <v>GFXシリーズ（1億200万画素）チョーク検出</v>
      </c>
      <c r="G12" s="1">
        <v>3200</v>
      </c>
      <c r="H12" s="1">
        <v>2400</v>
      </c>
      <c r="I12" s="1">
        <v>1600</v>
      </c>
    </row>
    <row r="13" spans="2:9">
      <c r="C13" s="1" t="str">
        <f>C4&amp;C6</f>
        <v>通常（GFX 以外）ひび検出　0.1㎜検出</v>
      </c>
      <c r="G13" s="1">
        <v>400</v>
      </c>
      <c r="H13" s="1">
        <v>300</v>
      </c>
      <c r="I13" s="1">
        <v>200</v>
      </c>
    </row>
    <row r="14" spans="2:9">
      <c r="C14" s="1" t="str">
        <f>C4&amp;C7</f>
        <v>通常（GFX 以外）ひび検出　0.2㎜検出</v>
      </c>
      <c r="G14" s="1">
        <v>400</v>
      </c>
      <c r="H14" s="1">
        <v>300</v>
      </c>
      <c r="I14" s="1">
        <v>200</v>
      </c>
    </row>
    <row r="15" spans="2:9">
      <c r="C15" s="1" t="str">
        <f>C4&amp;C8</f>
        <v>通常（GFX 以外）チョーク検出</v>
      </c>
      <c r="G15" s="1">
        <v>800</v>
      </c>
      <c r="H15" s="1">
        <v>600</v>
      </c>
      <c r="I15" s="1">
        <v>400</v>
      </c>
    </row>
    <row r="17" spans="10:16">
      <c r="N17" s="4" t="s">
        <v>60</v>
      </c>
      <c r="O17" s="4" t="s">
        <v>7</v>
      </c>
      <c r="P17" s="4" t="s">
        <v>9</v>
      </c>
    </row>
    <row r="18" spans="10:16">
      <c r="N18" s="4" t="s">
        <v>61</v>
      </c>
      <c r="O18" s="4" t="s">
        <v>62</v>
      </c>
      <c r="P18" s="4"/>
    </row>
    <row r="19" spans="10:16">
      <c r="N19" s="4" t="s">
        <v>63</v>
      </c>
      <c r="O19" s="4" t="s">
        <v>64</v>
      </c>
      <c r="P19" s="4"/>
    </row>
    <row r="21" spans="10:16" ht="3.95" customHeight="1">
      <c r="J21" s="41"/>
      <c r="K21" s="41"/>
      <c r="L21" s="41"/>
      <c r="M21" s="41"/>
      <c r="N21" s="41"/>
      <c r="O21" s="41"/>
    </row>
    <row r="22" spans="10:16" ht="18.95">
      <c r="J22" s="41"/>
      <c r="K22" s="11"/>
      <c r="L22" s="41" t="s">
        <v>65</v>
      </c>
      <c r="M22" s="41"/>
      <c r="N22" s="41"/>
      <c r="O22" s="60"/>
    </row>
    <row r="23" spans="10:16" ht="3.95" customHeight="1">
      <c r="J23" s="41"/>
      <c r="K23" s="41"/>
      <c r="L23" s="41"/>
      <c r="M23" s="41"/>
      <c r="N23" s="41"/>
      <c r="O23" s="41"/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838e2f-6f96-4d14-8f45-a7f1c9be5bec">
      <Terms xmlns="http://schemas.microsoft.com/office/infopath/2007/PartnerControls"/>
    </lcf76f155ced4ddcb4097134ff3c332f>
    <TaxCatchAll xmlns="269ce8d6-83f7-4e79-b28d-cb5931d419d6" xsi:nil="true"/>
    <MigrationWizId xmlns="06838e2f-6f96-4d14-8f45-a7f1c9be5bec" xsi:nil="true"/>
    <MigrationWizIdVersion xmlns="06838e2f-6f96-4d14-8f45-a7f1c9be5bec" xsi:nil="true"/>
    <MigrationWizIdPermissions xmlns="06838e2f-6f96-4d14-8f45-a7f1c9be5be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F5BC1B194AEC247977A14D73CC7F2B3" ma:contentTypeVersion="19" ma:contentTypeDescription="新しいドキュメントを作成します。" ma:contentTypeScope="" ma:versionID="e9b6f01ea459782276ce7b6c0ea2a660">
  <xsd:schema xmlns:xsd="http://www.w3.org/2001/XMLSchema" xmlns:xs="http://www.w3.org/2001/XMLSchema" xmlns:p="http://schemas.microsoft.com/office/2006/metadata/properties" xmlns:ns2="06838e2f-6f96-4d14-8f45-a7f1c9be5bec" xmlns:ns3="269ce8d6-83f7-4e79-b28d-cb5931d419d6" targetNamespace="http://schemas.microsoft.com/office/2006/metadata/properties" ma:root="true" ma:fieldsID="51dcded0ee6020976ba7e707d1aca96d" ns2:_="" ns3:_="">
    <xsd:import namespace="06838e2f-6f96-4d14-8f45-a7f1c9be5bec"/>
    <xsd:import namespace="269ce8d6-83f7-4e79-b28d-cb5931d419d6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838e2f-6f96-4d14-8f45-a7f1c9be5bec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7c342a8c-b427-4ddf-ac8c-7978289b67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ce8d6-83f7-4e79-b28d-cb5931d419d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4cf9cc3-b752-4599-84a5-aa399c4808eb}" ma:internalName="TaxCatchAll" ma:showField="CatchAllData" ma:web="269ce8d6-83f7-4e79-b28d-cb5931d419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24213B-8E51-478E-905A-655307851BD1}"/>
</file>

<file path=customXml/itemProps2.xml><?xml version="1.0" encoding="utf-8"?>
<ds:datastoreItem xmlns:ds="http://schemas.openxmlformats.org/officeDocument/2006/customXml" ds:itemID="{F4B82A46-D2E6-459B-AC97-ABE553C77E24}"/>
</file>

<file path=customXml/itemProps3.xml><?xml version="1.0" encoding="utf-8"?>
<ds:datastoreItem xmlns:ds="http://schemas.openxmlformats.org/officeDocument/2006/customXml" ds:itemID="{E27221DF-D713-48FA-AA37-9FEC893CEDB0}"/>
</file>

<file path=docMetadata/LabelInfo.xml><?xml version="1.0" encoding="utf-8"?>
<clbl:labelList xmlns:clbl="http://schemas.microsoft.com/office/2020/mipLabelMetadata">
  <clbl:label id="{92592a10-8bc2-45ea-880e-f62ba16d46ed}" enabled="0" method="" siteId="{92592a10-8bc2-45ea-880e-f62ba16d46e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富士フイルムホールディングス株式会社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10098602</dc:creator>
  <cp:keywords/>
  <dc:description/>
  <cp:lastModifiedBy/>
  <cp:revision/>
  <dcterms:created xsi:type="dcterms:W3CDTF">2020-10-01T10:50:22Z</dcterms:created>
  <dcterms:modified xsi:type="dcterms:W3CDTF">2025-09-01T05:13:33Z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0x0101002F5BC1B194AEC247977A14D73CC7F2B3</vt:lpwstr>
  </property>
  <property fmtid="{D5CDD505-2E9C-101B-9397-08002B2CF9AE}" pid="4" name="_dlc_DocIdItemGuid">
    <vt:lpwstr>5bafc521-f876-4ad1-955a-ba9b879fabe4</vt:lpwstr>
  </property>
  <property fmtid="{D5CDD505-2E9C-101B-9397-08002B2CF9AE}" pid="5" name="MediaServiceImageTags">
    <vt:lpwstr/>
  </property>
</Properties>
</file>