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jifilm0-my.sharepoint.com/personal/10033713_003_fujifilm_com/Documents/"/>
    </mc:Choice>
  </mc:AlternateContent>
  <xr:revisionPtr revIDLastSave="0" documentId="8_{436DACC5-3257-4398-A9F8-9F6E0C718919}" xr6:coauthVersionLast="47" xr6:coauthVersionMax="47" xr10:uidLastSave="{00000000-0000-0000-0000-000000000000}"/>
  <bookViews>
    <workbookView xWindow="-110" yWindow="-110" windowWidth="19420" windowHeight="11500" tabRatio="822" xr2:uid="{00000000-000D-0000-FFFF-FFFF00000000}"/>
  </bookViews>
  <sheets>
    <sheet name="目次" sheetId="30" r:id="rId1"/>
    <sheet name="【年間データ定額プラン用】→" sheetId="16" r:id="rId2"/>
    <sheet name="床版・橋台・壁面（データプラン）" sheetId="15" r:id="rId3"/>
    <sheet name="橋脚（データプラン）" sheetId="14" r:id="rId4"/>
    <sheet name="カルバート（データプラン）" sheetId="19" r:id="rId5"/>
    <sheet name="トンネル（データプラン）" sheetId="20" r:id="rId6"/>
    <sheet name="各面合計用（データプラン）" sheetId="23" r:id="rId7"/>
    <sheet name="【従量課金用】→" sheetId="29" r:id="rId8"/>
    <sheet name="床版・橋台・壁面 (従量課金)" sheetId="24" r:id="rId9"/>
    <sheet name="橋脚 (従量課金)" sheetId="25" r:id="rId10"/>
    <sheet name="カルバート (従量課金)" sheetId="26" r:id="rId11"/>
    <sheet name="トンネル (従量課金)" sheetId="27" r:id="rId12"/>
    <sheet name="各面合計用  (従量課金)" sheetId="28" r:id="rId13"/>
    <sheet name="条件設定" sheetId="6" r:id="rId14"/>
  </sheets>
  <definedNames>
    <definedName name="_xlnm.Print_Area" localSheetId="10">'カルバート (従量課金)'!$A$1:$W$48</definedName>
    <definedName name="_xlnm.Print_Area" localSheetId="4">'カルバート（データプラン）'!$A$1:$W$43</definedName>
    <definedName name="_xlnm.Print_Area" localSheetId="11">'トンネル (従量課金)'!$A$1:$W$53</definedName>
    <definedName name="_xlnm.Print_Area" localSheetId="5">'トンネル（データプラン）'!$A$1:$W$42</definedName>
    <definedName name="_xlnm.Print_Area" localSheetId="12">'各面合計用  (従量課金)'!$A$1:$W$50</definedName>
    <definedName name="_xlnm.Print_Area" localSheetId="6">'各面合計用（データプラン）'!$A$1:$W$46</definedName>
    <definedName name="_xlnm.Print_Area" localSheetId="9">'橋脚 (従量課金)'!$A$1:$W$59</definedName>
    <definedName name="_xlnm.Print_Area" localSheetId="3">'橋脚（データプラン）'!$A$1:$W$57</definedName>
    <definedName name="_xlnm.Print_Area" localSheetId="8">'床版・橋台・壁面 (従量課金)'!$A$1:$W$55</definedName>
    <definedName name="_xlnm.Print_Area" localSheetId="2">'床版・橋台・壁面（データプラン）'!$A$1:$W$47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28" l="1"/>
  <c r="U26" i="28"/>
  <c r="U25" i="28"/>
  <c r="U41" i="27"/>
  <c r="U40" i="27"/>
  <c r="U39" i="27"/>
  <c r="D40" i="27"/>
  <c r="D39" i="27"/>
  <c r="S11" i="27"/>
  <c r="S10" i="27"/>
  <c r="D40" i="25"/>
  <c r="D39" i="25"/>
  <c r="U40" i="26"/>
  <c r="U39" i="26"/>
  <c r="U38" i="26"/>
  <c r="U41" i="25"/>
  <c r="U40" i="25"/>
  <c r="U39" i="25"/>
  <c r="U41" i="24"/>
  <c r="U40" i="24"/>
  <c r="U39" i="24"/>
  <c r="V27" i="28" l="1"/>
  <c r="W27" i="28" s="1"/>
  <c r="V25" i="28"/>
  <c r="S11" i="28"/>
  <c r="S10" i="28"/>
  <c r="S11" i="26"/>
  <c r="S10" i="26"/>
  <c r="S11" i="25"/>
  <c r="S10" i="25"/>
  <c r="S11" i="24"/>
  <c r="D40" i="24" s="1"/>
  <c r="S10" i="24"/>
  <c r="D39" i="24" s="1"/>
  <c r="D39" i="26" l="1"/>
  <c r="G39" i="26" s="1"/>
  <c r="N40" i="26" s="1"/>
  <c r="D38" i="26"/>
  <c r="M40" i="25"/>
  <c r="M39" i="25"/>
  <c r="G39" i="25"/>
  <c r="G39" i="27"/>
  <c r="N39" i="27"/>
  <c r="G39" i="24"/>
  <c r="M39" i="24"/>
  <c r="V28" i="28"/>
  <c r="N40" i="25"/>
  <c r="G40" i="25"/>
  <c r="N39" i="25"/>
  <c r="G38" i="26"/>
  <c r="M39" i="26" s="1"/>
  <c r="M38" i="26"/>
  <c r="G40" i="27"/>
  <c r="M39" i="27" s="1"/>
  <c r="N39" i="24"/>
  <c r="G40" i="24"/>
  <c r="W25" i="28"/>
  <c r="V26" i="28"/>
  <c r="W26" i="28" s="1"/>
  <c r="P39" i="27" l="1"/>
  <c r="P40" i="27" s="1"/>
  <c r="S51" i="27" s="1"/>
  <c r="V51" i="27" s="1"/>
  <c r="V53" i="27" s="1"/>
  <c r="V39" i="27"/>
  <c r="V40" i="27" s="1"/>
  <c r="W40" i="27" s="1"/>
  <c r="V41" i="27"/>
  <c r="W41" i="27" s="1"/>
  <c r="M40" i="26"/>
  <c r="P40" i="26" s="1"/>
  <c r="P39" i="24"/>
  <c r="P40" i="24" s="1"/>
  <c r="N38" i="26"/>
  <c r="P38" i="26" s="1"/>
  <c r="N39" i="26"/>
  <c r="P39" i="26" s="1"/>
  <c r="W28" i="28"/>
  <c r="P39" i="25"/>
  <c r="P40" i="25"/>
  <c r="P41" i="26" l="1"/>
  <c r="V41" i="24"/>
  <c r="W41" i="24" s="1"/>
  <c r="V39" i="24"/>
  <c r="V40" i="24" s="1"/>
  <c r="W40" i="24" s="1"/>
  <c r="P41" i="25"/>
  <c r="W39" i="27"/>
  <c r="W42" i="27" s="1"/>
  <c r="V42" i="27"/>
  <c r="V41" i="25" l="1"/>
  <c r="W41" i="25" s="1"/>
  <c r="V39" i="25"/>
  <c r="V42" i="24"/>
  <c r="W39" i="24"/>
  <c r="W42" i="24" s="1"/>
  <c r="V38" i="26"/>
  <c r="V40" i="26"/>
  <c r="W40" i="26" s="1"/>
  <c r="W38" i="26" l="1"/>
  <c r="V39" i="26"/>
  <c r="W39" i="26" s="1"/>
  <c r="W39" i="25"/>
  <c r="V40" i="25"/>
  <c r="W40" i="25" s="1"/>
  <c r="V41" i="26" l="1"/>
  <c r="V42" i="25"/>
  <c r="W42" i="25"/>
  <c r="W41" i="26"/>
  <c r="G21" i="23" l="1"/>
  <c r="G22" i="23" s="1"/>
  <c r="P22" i="23" s="1"/>
  <c r="E39" i="14"/>
  <c r="G39" i="14" s="1"/>
  <c r="E38" i="14"/>
  <c r="G38" i="14" s="1"/>
  <c r="E34" i="15"/>
  <c r="G34" i="15" s="1"/>
  <c r="G35" i="15" s="1"/>
  <c r="P35" i="15" s="1"/>
  <c r="P35" i="19"/>
  <c r="E33" i="20"/>
  <c r="G33" i="20" s="1"/>
  <c r="G34" i="20" s="1"/>
  <c r="P34" i="20" s="1"/>
  <c r="E32" i="19"/>
  <c r="G32" i="19"/>
  <c r="G35" i="19" s="1"/>
  <c r="E34" i="19"/>
  <c r="G34" i="19" s="1"/>
  <c r="E33" i="19"/>
  <c r="G33" i="19" s="1"/>
  <c r="G40" i="14" l="1"/>
  <c r="P40" i="14" s="1"/>
  <c r="C15" i="6" l="1"/>
  <c r="C14" i="6"/>
  <c r="C13" i="6"/>
  <c r="C12" i="6"/>
  <c r="C11" i="6"/>
  <c r="C10" i="6"/>
</calcChain>
</file>

<file path=xl/sharedStrings.xml><?xml version="1.0" encoding="utf-8"?>
<sst xmlns="http://schemas.openxmlformats.org/spreadsheetml/2006/main" count="387" uniqueCount="96">
  <si>
    <t>お客さまのプラン・料金と対象物を下記から選択ください。「こちらをクリック」を押すと対象のタブへ移動します。</t>
    <rPh sb="1" eb="2">
      <t>キャク</t>
    </rPh>
    <rPh sb="9" eb="11">
      <t>リョウキン</t>
    </rPh>
    <rPh sb="12" eb="15">
      <t>タイショウブツ</t>
    </rPh>
    <rPh sb="16" eb="18">
      <t>カキ</t>
    </rPh>
    <rPh sb="20" eb="22">
      <t>センタク</t>
    </rPh>
    <rPh sb="38" eb="39">
      <t>オ</t>
    </rPh>
    <rPh sb="41" eb="43">
      <t>タイショウ</t>
    </rPh>
    <rPh sb="47" eb="49">
      <t>イドウ</t>
    </rPh>
    <phoneticPr fontId="2"/>
  </si>
  <si>
    <t>プラン・価格</t>
    <phoneticPr fontId="2"/>
  </si>
  <si>
    <t>①年間データ定額プランのお客さま</t>
    <rPh sb="1" eb="3">
      <t>ネンカン</t>
    </rPh>
    <rPh sb="6" eb="8">
      <t>テイガク</t>
    </rPh>
    <rPh sb="13" eb="14">
      <t>キャク</t>
    </rPh>
    <phoneticPr fontId="2"/>
  </si>
  <si>
    <t>②従量課金（400円/枚～）のお客さま</t>
    <rPh sb="1" eb="5">
      <t>ジュウリョウカキン</t>
    </rPh>
    <rPh sb="9" eb="10">
      <t>エン</t>
    </rPh>
    <rPh sb="11" eb="12">
      <t>マイ</t>
    </rPh>
    <rPh sb="16" eb="17">
      <t>キャク</t>
    </rPh>
    <phoneticPr fontId="2"/>
  </si>
  <si>
    <t>対象物</t>
    <rPh sb="0" eb="3">
      <t>タイショウブツ</t>
    </rPh>
    <phoneticPr fontId="2"/>
  </si>
  <si>
    <t>床版・橋台・壁面</t>
    <phoneticPr fontId="2"/>
  </si>
  <si>
    <t>こちらをクリック</t>
    <phoneticPr fontId="2"/>
  </si>
  <si>
    <t>橋脚</t>
    <rPh sb="0" eb="2">
      <t>キョウキャク</t>
    </rPh>
    <phoneticPr fontId="2"/>
  </si>
  <si>
    <t>カルバート</t>
    <phoneticPr fontId="2"/>
  </si>
  <si>
    <t>トンネル</t>
    <phoneticPr fontId="2"/>
  </si>
  <si>
    <t>各面合計用</t>
    <rPh sb="0" eb="4">
      <t>カクメンゴウケイ</t>
    </rPh>
    <rPh sb="4" eb="5">
      <t>ヨウ</t>
    </rPh>
    <phoneticPr fontId="2"/>
  </si>
  <si>
    <t>ひびみっけ年間データ定額プラン用　GP見積試算表（床版・橋台・壁面）</t>
    <rPh sb="5" eb="7">
      <t>ネンカン</t>
    </rPh>
    <rPh sb="10" eb="12">
      <t>テイガク</t>
    </rPh>
    <rPh sb="15" eb="16">
      <t>ヨウ</t>
    </rPh>
    <rPh sb="19" eb="24">
      <t>ミツモリシサンヒョウ</t>
    </rPh>
    <rPh sb="25" eb="27">
      <t>ショウバン</t>
    </rPh>
    <rPh sb="28" eb="30">
      <t>キョウダイ</t>
    </rPh>
    <rPh sb="31" eb="33">
      <t>ヘキメン</t>
    </rPh>
    <phoneticPr fontId="2"/>
  </si>
  <si>
    <t>■入力欄</t>
    <rPh sb="1" eb="3">
      <t>ニュウリョク</t>
    </rPh>
    <rPh sb="3" eb="4">
      <t>ラン</t>
    </rPh>
    <phoneticPr fontId="2"/>
  </si>
  <si>
    <t>手順1）ひびみっけの検出モードを選択下さい。</t>
    <rPh sb="0" eb="2">
      <t>テジュン</t>
    </rPh>
    <rPh sb="10" eb="12">
      <t>ケンシュツ</t>
    </rPh>
    <rPh sb="16" eb="18">
      <t>センタク</t>
    </rPh>
    <rPh sb="18" eb="19">
      <t>クダ</t>
    </rPh>
    <phoneticPr fontId="2"/>
  </si>
  <si>
    <t>ひび検出　0.1㎜検出</t>
    <rPh sb="2" eb="4">
      <t>ケンシュツ</t>
    </rPh>
    <rPh sb="9" eb="11">
      <t>ケンシュツ</t>
    </rPh>
    <phoneticPr fontId="2"/>
  </si>
  <si>
    <t>手順2）対象物の寸法を入力下さい。</t>
    <phoneticPr fontId="2"/>
  </si>
  <si>
    <t>縦</t>
    <rPh sb="0" eb="1">
      <t>タテ</t>
    </rPh>
    <phoneticPr fontId="2"/>
  </si>
  <si>
    <t>m</t>
    <phoneticPr fontId="2"/>
  </si>
  <si>
    <t>横</t>
    <rPh sb="0" eb="1">
      <t>ヨコ</t>
    </rPh>
    <phoneticPr fontId="2"/>
  </si>
  <si>
    <t>■試算結果</t>
    <rPh sb="1" eb="3">
      <t>シサン</t>
    </rPh>
    <rPh sb="3" eb="5">
      <t>ケッカ</t>
    </rPh>
    <phoneticPr fontId="2"/>
  </si>
  <si>
    <t>【撮影面積】</t>
    <rPh sb="1" eb="3">
      <t>サツエイ</t>
    </rPh>
    <rPh sb="3" eb="5">
      <t>メンセキ</t>
    </rPh>
    <phoneticPr fontId="2"/>
  </si>
  <si>
    <t>1面当たり</t>
    <rPh sb="1" eb="2">
      <t>メン</t>
    </rPh>
    <rPh sb="2" eb="3">
      <t>ア</t>
    </rPh>
    <phoneticPr fontId="2"/>
  </si>
  <si>
    <t>面数</t>
    <rPh sb="0" eb="2">
      <t>メンスウ</t>
    </rPh>
    <phoneticPr fontId="2"/>
  </si>
  <si>
    <t>小計</t>
    <rPh sb="0" eb="2">
      <t>ショウケイ</t>
    </rPh>
    <phoneticPr fontId="2"/>
  </si>
  <si>
    <t>壁面</t>
    <rPh sb="0" eb="2">
      <t>ヘキメン</t>
    </rPh>
    <phoneticPr fontId="2"/>
  </si>
  <si>
    <t>総枚数</t>
    <rPh sb="0" eb="3">
      <t>ソウマイスウ</t>
    </rPh>
    <phoneticPr fontId="2"/>
  </si>
  <si>
    <t>必要GP数</t>
    <rPh sb="0" eb="2">
      <t>ヒツヨウ</t>
    </rPh>
    <rPh sb="4" eb="5">
      <t>スウ</t>
    </rPh>
    <phoneticPr fontId="2"/>
  </si>
  <si>
    <t>ひびみっけ年間データ定額プラン用　GP見積試算表（橋脚）</t>
    <rPh sb="5" eb="7">
      <t>ネンカン</t>
    </rPh>
    <rPh sb="10" eb="12">
      <t>テイガク</t>
    </rPh>
    <rPh sb="15" eb="16">
      <t>ヨウ</t>
    </rPh>
    <rPh sb="19" eb="24">
      <t>ミツモリシサンヒョウ</t>
    </rPh>
    <rPh sb="25" eb="27">
      <t>キョウキャク</t>
    </rPh>
    <phoneticPr fontId="2"/>
  </si>
  <si>
    <t>ひび検出　0.2㎜検出</t>
    <rPh sb="2" eb="4">
      <t>ケンシュツ</t>
    </rPh>
    <rPh sb="9" eb="11">
      <t>ケンシュツ</t>
    </rPh>
    <phoneticPr fontId="2"/>
  </si>
  <si>
    <t>高さ②</t>
    <rPh sb="0" eb="1">
      <t>タカ</t>
    </rPh>
    <phoneticPr fontId="2"/>
  </si>
  <si>
    <t>幅②</t>
    <rPh sb="0" eb="1">
      <t>ハバ</t>
    </rPh>
    <phoneticPr fontId="2"/>
  </si>
  <si>
    <t>高さ①</t>
    <rPh sb="0" eb="1">
      <t>タカ</t>
    </rPh>
    <phoneticPr fontId="2"/>
  </si>
  <si>
    <t>幅①</t>
    <rPh sb="0" eb="1">
      <t>ハバ</t>
    </rPh>
    <phoneticPr fontId="2"/>
  </si>
  <si>
    <t>柱部</t>
    <rPh sb="0" eb="1">
      <t>ハシラ</t>
    </rPh>
    <rPh sb="1" eb="2">
      <t>ブ</t>
    </rPh>
    <phoneticPr fontId="2"/>
  </si>
  <si>
    <t>梁部</t>
  </si>
  <si>
    <t>※検出対象物本体の必要GPとなっており背景は含んでおりません</t>
    <rPh sb="1" eb="3">
      <t>ケンシュツ</t>
    </rPh>
    <rPh sb="3" eb="6">
      <t>タイショウブツ</t>
    </rPh>
    <rPh sb="6" eb="8">
      <t>ホンタイ</t>
    </rPh>
    <rPh sb="9" eb="11">
      <t>ヒツヨウ</t>
    </rPh>
    <rPh sb="19" eb="21">
      <t>ハイケイ</t>
    </rPh>
    <rPh sb="22" eb="23">
      <t>フク</t>
    </rPh>
    <phoneticPr fontId="2"/>
  </si>
  <si>
    <t>ひびみっけ年間データ定額プラン用　GP見積試算表（カルバート）</t>
    <rPh sb="5" eb="7">
      <t>ネンカン</t>
    </rPh>
    <rPh sb="10" eb="12">
      <t>テイガク</t>
    </rPh>
    <rPh sb="15" eb="16">
      <t>ヨウ</t>
    </rPh>
    <rPh sb="19" eb="24">
      <t>ミツモリシサンヒョウ</t>
    </rPh>
    <phoneticPr fontId="2"/>
  </si>
  <si>
    <t>＜壁面①＞</t>
    <rPh sb="1" eb="3">
      <t>ヘキメン</t>
    </rPh>
    <phoneticPr fontId="2"/>
  </si>
  <si>
    <t>　＜壁面②＞</t>
    <rPh sb="2" eb="4">
      <t>ヘキメン</t>
    </rPh>
    <phoneticPr fontId="2"/>
  </si>
  <si>
    <t>延長</t>
    <rPh sb="0" eb="2">
      <t>エンチョウ</t>
    </rPh>
    <phoneticPr fontId="2"/>
  </si>
  <si>
    <t>高さ</t>
    <rPh sb="0" eb="1">
      <t>タカ</t>
    </rPh>
    <phoneticPr fontId="2"/>
  </si>
  <si>
    <t>幅員</t>
    <rPh sb="0" eb="1">
      <t>ハバ</t>
    </rPh>
    <rPh sb="1" eb="2">
      <t>イン</t>
    </rPh>
    <phoneticPr fontId="2"/>
  </si>
  <si>
    <t>壁面①</t>
    <rPh sb="0" eb="2">
      <t>ヘキメン</t>
    </rPh>
    <phoneticPr fontId="2"/>
  </si>
  <si>
    <t>壁面②</t>
  </si>
  <si>
    <t>天面</t>
    <rPh sb="0" eb="2">
      <t>テンメン</t>
    </rPh>
    <phoneticPr fontId="2"/>
  </si>
  <si>
    <t>ひびみっけ年間データ定額プラン用　GP見積試算表（トンネル）</t>
    <rPh sb="5" eb="7">
      <t>ネンカン</t>
    </rPh>
    <rPh sb="10" eb="12">
      <t>テイガク</t>
    </rPh>
    <rPh sb="15" eb="16">
      <t>ヨウ</t>
    </rPh>
    <rPh sb="19" eb="24">
      <t>ミツモリシサンヒョウ</t>
    </rPh>
    <phoneticPr fontId="2"/>
  </si>
  <si>
    <t>半径</t>
    <rPh sb="0" eb="2">
      <t>ハンケイ</t>
    </rPh>
    <phoneticPr fontId="2"/>
  </si>
  <si>
    <r>
      <t>※路面中心からの距離が横と縦（高さ）で異なる場合は、</t>
    </r>
    <r>
      <rPr>
        <u/>
        <sz val="11"/>
        <color rgb="FFFF0000"/>
        <rFont val="ＭＳ Ｐゴシック"/>
        <family val="3"/>
        <charset val="128"/>
      </rPr>
      <t>長い方を</t>
    </r>
    <r>
      <rPr>
        <sz val="11"/>
        <color rgb="FFFF0000"/>
        <rFont val="ＭＳ Ｐゴシック"/>
        <family val="3"/>
        <charset val="128"/>
      </rPr>
      <t>入力</t>
    </r>
    <rPh sb="1" eb="3">
      <t>ロメン</t>
    </rPh>
    <rPh sb="3" eb="5">
      <t>チュウシン</t>
    </rPh>
    <rPh sb="8" eb="10">
      <t>キョリ</t>
    </rPh>
    <rPh sb="11" eb="12">
      <t>ヨコ</t>
    </rPh>
    <rPh sb="13" eb="14">
      <t>タテ</t>
    </rPh>
    <rPh sb="15" eb="16">
      <t>タカ</t>
    </rPh>
    <rPh sb="19" eb="20">
      <t>コト</t>
    </rPh>
    <rPh sb="22" eb="24">
      <t>バアイ</t>
    </rPh>
    <rPh sb="26" eb="27">
      <t>ナガ</t>
    </rPh>
    <rPh sb="28" eb="29">
      <t>ホウ</t>
    </rPh>
    <rPh sb="30" eb="32">
      <t>ニュウリョク</t>
    </rPh>
    <phoneticPr fontId="17"/>
  </si>
  <si>
    <t>ひびみっけ年間データ定額プラン用（合計用）</t>
    <rPh sb="5" eb="7">
      <t>ネンカン</t>
    </rPh>
    <rPh sb="10" eb="12">
      <t>テイガク</t>
    </rPh>
    <rPh sb="15" eb="16">
      <t>ヨウ</t>
    </rPh>
    <rPh sb="17" eb="19">
      <t>ゴウケイ</t>
    </rPh>
    <rPh sb="19" eb="20">
      <t>ヨウ</t>
    </rPh>
    <phoneticPr fontId="2"/>
  </si>
  <si>
    <t>ひびみっけ見積試算表（床版・橋台・壁面）</t>
    <rPh sb="5" eb="10">
      <t>ミツモリシサンヒョウ</t>
    </rPh>
    <phoneticPr fontId="2"/>
  </si>
  <si>
    <t>手順1）右記からカメラを選択下さい</t>
    <rPh sb="0" eb="2">
      <t>テジュン</t>
    </rPh>
    <rPh sb="4" eb="6">
      <t>ウキ</t>
    </rPh>
    <rPh sb="12" eb="14">
      <t>センタク</t>
    </rPh>
    <rPh sb="14" eb="15">
      <t>クダ</t>
    </rPh>
    <phoneticPr fontId="2"/>
  </si>
  <si>
    <t>GFXシリーズ（1億200万画素）</t>
    <rPh sb="9" eb="10">
      <t>オク</t>
    </rPh>
    <rPh sb="13" eb="14">
      <t>マン</t>
    </rPh>
    <rPh sb="14" eb="16">
      <t>ガソ</t>
    </rPh>
    <phoneticPr fontId="2"/>
  </si>
  <si>
    <t>手順2）画素数を入力下さい。（GFXの場合は不要です）</t>
    <rPh sb="0" eb="2">
      <t>テジュン</t>
    </rPh>
    <rPh sb="4" eb="7">
      <t>ガソスウ</t>
    </rPh>
    <rPh sb="8" eb="10">
      <t>ニュウリョク</t>
    </rPh>
    <rPh sb="10" eb="11">
      <t>クダ</t>
    </rPh>
    <rPh sb="19" eb="21">
      <t>バアイ</t>
    </rPh>
    <rPh sb="22" eb="24">
      <t>フヨウ</t>
    </rPh>
    <phoneticPr fontId="2"/>
  </si>
  <si>
    <t>通常(GFX以外）</t>
    <rPh sb="0" eb="2">
      <t>ツウジョウ</t>
    </rPh>
    <rPh sb="6" eb="8">
      <t>イガイ</t>
    </rPh>
    <phoneticPr fontId="2"/>
  </si>
  <si>
    <t>GFX（1億画素）</t>
    <phoneticPr fontId="2"/>
  </si>
  <si>
    <t>画素</t>
    <rPh sb="0" eb="2">
      <t>ガソ</t>
    </rPh>
    <phoneticPr fontId="2"/>
  </si>
  <si>
    <t>手順3）ひびみっけの検出モードを選択下さい。</t>
    <rPh sb="0" eb="2">
      <t>テジュン</t>
    </rPh>
    <rPh sb="10" eb="12">
      <t>ケンシュツ</t>
    </rPh>
    <rPh sb="16" eb="18">
      <t>センタク</t>
    </rPh>
    <rPh sb="18" eb="19">
      <t>クダ</t>
    </rPh>
    <phoneticPr fontId="2"/>
  </si>
  <si>
    <t>手順4）対象物の寸法を入力下さい。</t>
  </si>
  <si>
    <t>【撮影範囲】</t>
    <rPh sb="1" eb="3">
      <t>サツエイ</t>
    </rPh>
    <rPh sb="3" eb="5">
      <t>ハンイ</t>
    </rPh>
    <phoneticPr fontId="2"/>
  </si>
  <si>
    <t>【撮影枚数】</t>
    <rPh sb="1" eb="3">
      <t>サツエイ</t>
    </rPh>
    <rPh sb="3" eb="5">
      <t>マイスウ</t>
    </rPh>
    <phoneticPr fontId="2"/>
  </si>
  <si>
    <t>【ご請求額】</t>
    <rPh sb="2" eb="5">
      <t>セイキュウガク</t>
    </rPh>
    <phoneticPr fontId="2"/>
  </si>
  <si>
    <t>画角</t>
    <rPh sb="0" eb="2">
      <t>ガカク</t>
    </rPh>
    <phoneticPr fontId="2"/>
  </si>
  <si>
    <t>オーバラップ含む</t>
    <rPh sb="6" eb="7">
      <t>フク</t>
    </rPh>
    <phoneticPr fontId="2"/>
  </si>
  <si>
    <t>枚数</t>
  </si>
  <si>
    <t>単価</t>
  </si>
  <si>
    <t>対象数</t>
  </si>
  <si>
    <t>金額</t>
  </si>
  <si>
    <t>1~</t>
  </si>
  <si>
    <t>101~</t>
    <phoneticPr fontId="2"/>
  </si>
  <si>
    <t>1001~</t>
    <phoneticPr fontId="2"/>
  </si>
  <si>
    <t>ご請求額</t>
  </si>
  <si>
    <t>ひびみっけ見積試算表（橋脚）</t>
    <rPh sb="5" eb="10">
      <t>ミツモリシサンヒョウ</t>
    </rPh>
    <rPh sb="11" eb="13">
      <t>キョウキャク</t>
    </rPh>
    <phoneticPr fontId="2"/>
  </si>
  <si>
    <t>通常（GFX 以外）</t>
    <rPh sb="0" eb="2">
      <t>ツウジョウ</t>
    </rPh>
    <rPh sb="7" eb="9">
      <t>イガイ</t>
    </rPh>
    <phoneticPr fontId="2"/>
  </si>
  <si>
    <t>ひびみっけ見積試算表（カルバート）</t>
    <rPh sb="5" eb="10">
      <t>ミツモリシサンヒョウ</t>
    </rPh>
    <phoneticPr fontId="2"/>
  </si>
  <si>
    <t>ひびみっけ見積試算表（トンネル）</t>
    <rPh sb="5" eb="10">
      <t>ミツモリシサンヒョウ</t>
    </rPh>
    <phoneticPr fontId="2"/>
  </si>
  <si>
    <t>■撮影時間（目安）</t>
    <rPh sb="1" eb="5">
      <t>サツエイジカン</t>
    </rPh>
    <rPh sb="6" eb="8">
      <t>メヤス</t>
    </rPh>
    <phoneticPr fontId="2"/>
  </si>
  <si>
    <t>1ショット目安</t>
    <rPh sb="5" eb="7">
      <t>メヤス</t>
    </rPh>
    <phoneticPr fontId="2"/>
  </si>
  <si>
    <t>秒/枚</t>
    <rPh sb="0" eb="1">
      <t>ビョウ</t>
    </rPh>
    <rPh sb="2" eb="3">
      <t>マイ</t>
    </rPh>
    <phoneticPr fontId="2"/>
  </si>
  <si>
    <t>×</t>
    <phoneticPr fontId="2"/>
  </si>
  <si>
    <t>枚</t>
    <rPh sb="0" eb="1">
      <t>マイ</t>
    </rPh>
    <phoneticPr fontId="2"/>
  </si>
  <si>
    <t>＝</t>
    <phoneticPr fontId="2"/>
  </si>
  <si>
    <t>分</t>
    <rPh sb="0" eb="1">
      <t>フン</t>
    </rPh>
    <phoneticPr fontId="2"/>
  </si>
  <si>
    <t>準備時間・片付け時間</t>
    <rPh sb="0" eb="2">
      <t>ジュンビ</t>
    </rPh>
    <rPh sb="2" eb="4">
      <t>ジカン</t>
    </rPh>
    <rPh sb="5" eb="7">
      <t>カタヅ</t>
    </rPh>
    <rPh sb="8" eb="10">
      <t>ジカン</t>
    </rPh>
    <phoneticPr fontId="2"/>
  </si>
  <si>
    <t>合計</t>
    <rPh sb="0" eb="2">
      <t>ゴウケイ</t>
    </rPh>
    <phoneticPr fontId="2"/>
  </si>
  <si>
    <t>※GFXと通常で移動時間分の割合が異なるのでショット目安を試算。</t>
    <rPh sb="5" eb="7">
      <t>ツウジョウ</t>
    </rPh>
    <rPh sb="8" eb="12">
      <t>イドウジカン</t>
    </rPh>
    <rPh sb="12" eb="13">
      <t>ブン</t>
    </rPh>
    <rPh sb="14" eb="16">
      <t>ワリアイ</t>
    </rPh>
    <rPh sb="17" eb="18">
      <t>コト</t>
    </rPh>
    <rPh sb="26" eb="28">
      <t>メヤス</t>
    </rPh>
    <rPh sb="29" eb="31">
      <t>シサン</t>
    </rPh>
    <phoneticPr fontId="2"/>
  </si>
  <si>
    <t>ひびみっけ見積試算表（合計用）</t>
    <rPh sb="5" eb="10">
      <t>ミツモリシサンヒョウ</t>
    </rPh>
    <rPh sb="11" eb="13">
      <t>ゴウケイ</t>
    </rPh>
    <rPh sb="13" eb="14">
      <t>ヨウ</t>
    </rPh>
    <phoneticPr fontId="2"/>
  </si>
  <si>
    <t>入力不要</t>
    <rPh sb="0" eb="2">
      <t>ニュウリョク</t>
    </rPh>
    <rPh sb="2" eb="4">
      <t>フヨウ</t>
    </rPh>
    <phoneticPr fontId="2"/>
  </si>
  <si>
    <t>カメラ選択タブ</t>
    <rPh sb="3" eb="5">
      <t>センタク</t>
    </rPh>
    <phoneticPr fontId="2"/>
  </si>
  <si>
    <t>モード選択タブ</t>
    <rPh sb="3" eb="5">
      <t>センタク</t>
    </rPh>
    <phoneticPr fontId="2"/>
  </si>
  <si>
    <t>単価選択用</t>
    <rPh sb="0" eb="2">
      <t>タンカ</t>
    </rPh>
    <rPh sb="2" eb="4">
      <t>センタク</t>
    </rPh>
    <rPh sb="4" eb="5">
      <t>ヨウ</t>
    </rPh>
    <phoneticPr fontId="2"/>
  </si>
  <si>
    <t>＜参考＞</t>
    <rPh sb="1" eb="3">
      <t>サンコウ</t>
    </rPh>
    <phoneticPr fontId="2"/>
  </si>
  <si>
    <t>2400万画素→　　</t>
    <rPh sb="4" eb="5">
      <t>マン</t>
    </rPh>
    <rPh sb="5" eb="7">
      <t>ガソ</t>
    </rPh>
    <phoneticPr fontId="2"/>
  </si>
  <si>
    <t>6000画素　×　4000画素</t>
    <rPh sb="4" eb="6">
      <t>ガソ</t>
    </rPh>
    <rPh sb="13" eb="15">
      <t>ガソ</t>
    </rPh>
    <phoneticPr fontId="2"/>
  </si>
  <si>
    <t>2000万画素→</t>
    <rPh sb="4" eb="5">
      <t>マン</t>
    </rPh>
    <rPh sb="5" eb="7">
      <t>ガソ</t>
    </rPh>
    <phoneticPr fontId="2"/>
  </si>
  <si>
    <t>5500画素　×　3600画素</t>
    <rPh sb="4" eb="6">
      <t>ガソ</t>
    </rPh>
    <rPh sb="13" eb="15">
      <t>ガソ</t>
    </rPh>
    <phoneticPr fontId="2"/>
  </si>
  <si>
    <t>→入力もしくは選択下さい。</t>
    <rPh sb="1" eb="3">
      <t>ニュウリョク</t>
    </rPh>
    <rPh sb="7" eb="9">
      <t>センタク</t>
    </rPh>
    <rPh sb="9" eb="10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</si>
</sst>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¥&quot;#,##0;&quot;¥&quot;\-#,##0"/>
    <numFmt numFmtId="165" formatCode="#,##0.0;[Red]\-#,##0.0"/>
    <numFmt numFmtId="166" formatCode="General&quot;面&quot;"/>
    <numFmt numFmtId="167" formatCode="General&quot;㎡&quot;"/>
    <numFmt numFmtId="168" formatCode="General&quot;GP&quot;"/>
    <numFmt numFmtId="169" formatCode="General&quot;枚&quot;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Calibri"/>
      <family val="2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b/>
      <sz val="12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b/>
      <sz val="18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u/>
      <sz val="12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D6E3BC"/>
      </patternFill>
    </fill>
    <fill>
      <patternFill patternType="solid">
        <fgColor theme="6" tint="0.59999389629810485"/>
        <bgColor rgb="FF00B050"/>
      </patternFill>
    </fill>
    <fill>
      <patternFill patternType="solid">
        <fgColor theme="6" tint="0.59999389629810485"/>
        <bgColor rgb="FFC2D69B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23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4" fillId="4" borderId="0" xfId="0" applyFont="1" applyFill="1">
      <alignment vertic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4" fillId="4" borderId="2" xfId="0" applyFont="1" applyFill="1" applyBorder="1">
      <alignment vertical="center"/>
    </xf>
    <xf numFmtId="165" fontId="6" fillId="4" borderId="0" xfId="1" applyNumberFormat="1" applyFont="1" applyFill="1" applyBorder="1">
      <alignment vertical="center"/>
    </xf>
    <xf numFmtId="0" fontId="4" fillId="4" borderId="2" xfId="0" applyFont="1" applyFill="1" applyBorder="1" applyAlignment="1">
      <alignment horizontal="right" vertical="center"/>
    </xf>
    <xf numFmtId="0" fontId="11" fillId="4" borderId="0" xfId="0" applyFont="1" applyFill="1" applyProtection="1">
      <alignment vertical="center"/>
      <protection locked="0"/>
    </xf>
    <xf numFmtId="0" fontId="11" fillId="4" borderId="0" xfId="0" applyFont="1" applyFill="1">
      <alignment vertical="center"/>
    </xf>
    <xf numFmtId="0" fontId="11" fillId="4" borderId="0" xfId="0" applyFont="1" applyFill="1" applyAlignment="1" applyProtection="1">
      <alignment horizontal="right" vertical="center"/>
      <protection locked="0"/>
    </xf>
    <xf numFmtId="0" fontId="11" fillId="2" borderId="1" xfId="0" applyFont="1" applyFill="1" applyBorder="1" applyProtection="1">
      <alignment vertical="center"/>
      <protection locked="0"/>
    </xf>
    <xf numFmtId="166" fontId="4" fillId="4" borderId="2" xfId="0" applyNumberFormat="1" applyFont="1" applyFill="1" applyBorder="1" applyAlignment="1">
      <alignment horizontal="center" vertical="center"/>
    </xf>
    <xf numFmtId="0" fontId="12" fillId="4" borderId="0" xfId="0" applyFont="1" applyFill="1" applyProtection="1">
      <alignment vertical="center"/>
      <protection locked="0"/>
    </xf>
    <xf numFmtId="0" fontId="12" fillId="4" borderId="0" xfId="0" applyFont="1" applyFill="1" applyAlignment="1" applyProtection="1">
      <alignment horizontal="right" vertical="center"/>
      <protection locked="0"/>
    </xf>
    <xf numFmtId="0" fontId="14" fillId="4" borderId="0" xfId="2" applyFont="1" applyFill="1"/>
    <xf numFmtId="0" fontId="5" fillId="4" borderId="0" xfId="2" applyFont="1" applyFill="1"/>
    <xf numFmtId="0" fontId="15" fillId="5" borderId="0" xfId="0" applyFont="1" applyFill="1">
      <alignment vertical="center"/>
    </xf>
    <xf numFmtId="0" fontId="6" fillId="4" borderId="0" xfId="0" applyFont="1" applyFill="1">
      <alignment vertical="center"/>
    </xf>
    <xf numFmtId="0" fontId="4" fillId="4" borderId="0" xfId="0" applyFont="1" applyFill="1" applyProtection="1">
      <alignment vertical="center"/>
      <protection locked="0"/>
    </xf>
    <xf numFmtId="0" fontId="7" fillId="4" borderId="0" xfId="0" applyFont="1" applyFill="1" applyAlignment="1">
      <alignment horizontal="left" vertical="center"/>
    </xf>
    <xf numFmtId="38" fontId="4" fillId="4" borderId="0" xfId="1" applyFont="1" applyFill="1" applyBorder="1" applyAlignment="1" applyProtection="1">
      <alignment horizontal="center" vertical="center"/>
      <protection locked="0"/>
    </xf>
    <xf numFmtId="0" fontId="5" fillId="4" borderId="0" xfId="0" applyFont="1" applyFill="1">
      <alignment vertical="center"/>
    </xf>
    <xf numFmtId="166" fontId="4" fillId="4" borderId="0" xfId="0" applyNumberFormat="1" applyFont="1" applyFill="1" applyAlignment="1">
      <alignment horizontal="center" vertical="center"/>
    </xf>
    <xf numFmtId="0" fontId="4" fillId="4" borderId="6" xfId="0" applyFont="1" applyFill="1" applyBorder="1">
      <alignment vertical="center"/>
    </xf>
    <xf numFmtId="0" fontId="4" fillId="4" borderId="6" xfId="0" applyFont="1" applyFill="1" applyBorder="1" applyAlignment="1" applyProtection="1">
      <alignment horizontal="right" vertical="center"/>
      <protection locked="0"/>
    </xf>
    <xf numFmtId="0" fontId="4" fillId="4" borderId="6" xfId="0" applyFont="1" applyFill="1" applyBorder="1" applyProtection="1">
      <alignment vertical="center"/>
      <protection locked="0"/>
    </xf>
    <xf numFmtId="0" fontId="11" fillId="4" borderId="6" xfId="0" applyFont="1" applyFill="1" applyBorder="1" applyProtection="1">
      <alignment vertical="center"/>
      <protection locked="0"/>
    </xf>
    <xf numFmtId="0" fontId="11" fillId="4" borderId="6" xfId="0" applyFont="1" applyFill="1" applyBorder="1" applyAlignment="1" applyProtection="1">
      <alignment horizontal="right" vertical="center"/>
      <protection locked="0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21" fillId="4" borderId="0" xfId="2" applyFont="1" applyFill="1"/>
    <xf numFmtId="0" fontId="4" fillId="6" borderId="0" xfId="0" applyFont="1" applyFill="1">
      <alignment vertical="center"/>
    </xf>
    <xf numFmtId="0" fontId="18" fillId="4" borderId="0" xfId="2" applyFont="1" applyFill="1"/>
    <xf numFmtId="0" fontId="8" fillId="6" borderId="3" xfId="0" applyFont="1" applyFill="1" applyBorder="1" applyAlignment="1">
      <alignment horizontal="center" vertical="center"/>
    </xf>
    <xf numFmtId="0" fontId="11" fillId="6" borderId="3" xfId="0" applyFont="1" applyFill="1" applyBorder="1">
      <alignment vertical="center"/>
    </xf>
    <xf numFmtId="0" fontId="18" fillId="6" borderId="3" xfId="2" applyFont="1" applyFill="1" applyBorder="1"/>
    <xf numFmtId="0" fontId="4" fillId="6" borderId="0" xfId="0" applyFont="1" applyFill="1" applyAlignment="1">
      <alignment horizontal="center" vertical="center"/>
    </xf>
    <xf numFmtId="0" fontId="10" fillId="6" borderId="0" xfId="0" applyFont="1" applyFill="1">
      <alignment vertical="center"/>
    </xf>
    <xf numFmtId="0" fontId="22" fillId="3" borderId="0" xfId="0" applyFont="1" applyFill="1">
      <alignment vertical="center"/>
    </xf>
    <xf numFmtId="0" fontId="5" fillId="6" borderId="0" xfId="0" applyFont="1" applyFill="1">
      <alignment vertical="center"/>
    </xf>
    <xf numFmtId="0" fontId="0" fillId="4" borderId="0" xfId="0" applyFill="1">
      <alignment vertical="center"/>
    </xf>
    <xf numFmtId="38" fontId="5" fillId="4" borderId="0" xfId="1" applyFont="1" applyFill="1" applyAlignment="1"/>
    <xf numFmtId="0" fontId="4" fillId="4" borderId="2" xfId="0" applyFont="1" applyFill="1" applyBorder="1" applyAlignment="1">
      <alignment horizontal="center" vertical="center"/>
    </xf>
    <xf numFmtId="167" fontId="4" fillId="4" borderId="0" xfId="0" applyNumberFormat="1" applyFont="1" applyFill="1" applyAlignment="1">
      <alignment horizontal="center" vertical="center"/>
    </xf>
    <xf numFmtId="167" fontId="4" fillId="4" borderId="2" xfId="0" applyNumberFormat="1" applyFont="1" applyFill="1" applyBorder="1" applyAlignment="1">
      <alignment horizontal="center" vertical="center"/>
    </xf>
    <xf numFmtId="167" fontId="13" fillId="6" borderId="3" xfId="0" applyNumberFormat="1" applyFont="1" applyFill="1" applyBorder="1">
      <alignment vertical="center"/>
    </xf>
    <xf numFmtId="168" fontId="13" fillId="6" borderId="3" xfId="0" applyNumberFormat="1" applyFont="1" applyFill="1" applyBorder="1">
      <alignment vertical="center"/>
    </xf>
    <xf numFmtId="0" fontId="4" fillId="4" borderId="3" xfId="0" applyFont="1" applyFill="1" applyBorder="1">
      <alignment vertical="center"/>
    </xf>
    <xf numFmtId="167" fontId="4" fillId="2" borderId="0" xfId="0" applyNumberFormat="1" applyFont="1" applyFill="1" applyAlignment="1">
      <alignment horizontal="center" vertical="center"/>
    </xf>
    <xf numFmtId="0" fontId="18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5" fillId="4" borderId="2" xfId="2" applyFont="1" applyFill="1" applyBorder="1"/>
    <xf numFmtId="0" fontId="6" fillId="4" borderId="2" xfId="0" applyFont="1" applyFill="1" applyBorder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4" borderId="7" xfId="0" applyFont="1" applyFill="1" applyBorder="1">
      <alignment vertical="center"/>
    </xf>
    <xf numFmtId="0" fontId="14" fillId="7" borderId="8" xfId="2" applyFont="1" applyFill="1" applyBorder="1"/>
    <xf numFmtId="0" fontId="14" fillId="7" borderId="2" xfId="2" applyFont="1" applyFill="1" applyBorder="1" applyAlignment="1">
      <alignment horizontal="center" vertical="center"/>
    </xf>
    <xf numFmtId="169" fontId="4" fillId="4" borderId="2" xfId="0" applyNumberFormat="1" applyFont="1" applyFill="1" applyBorder="1" applyAlignment="1">
      <alignment horizontal="center" vertical="center"/>
    </xf>
    <xf numFmtId="169" fontId="4" fillId="4" borderId="9" xfId="0" applyNumberFormat="1" applyFont="1" applyFill="1" applyBorder="1">
      <alignment vertical="center"/>
    </xf>
    <xf numFmtId="0" fontId="14" fillId="8" borderId="0" xfId="2" applyFont="1" applyFill="1" applyAlignment="1">
      <alignment horizontal="right"/>
    </xf>
    <xf numFmtId="0" fontId="14" fillId="8" borderId="0" xfId="2" applyFont="1" applyFill="1"/>
    <xf numFmtId="38" fontId="14" fillId="8" borderId="10" xfId="1" applyFont="1" applyFill="1" applyBorder="1" applyAlignment="1"/>
    <xf numFmtId="0" fontId="14" fillId="9" borderId="10" xfId="2" applyFont="1" applyFill="1" applyBorder="1"/>
    <xf numFmtId="164" fontId="14" fillId="9" borderId="0" xfId="2" applyNumberFormat="1" applyFont="1" applyFill="1"/>
    <xf numFmtId="169" fontId="13" fillId="6" borderId="3" xfId="0" applyNumberFormat="1" applyFont="1" applyFill="1" applyBorder="1">
      <alignment vertical="center"/>
    </xf>
    <xf numFmtId="0" fontId="14" fillId="8" borderId="2" xfId="2" applyFont="1" applyFill="1" applyBorder="1" applyAlignment="1">
      <alignment horizontal="right"/>
    </xf>
    <xf numFmtId="0" fontId="14" fillId="8" borderId="2" xfId="2" applyFont="1" applyFill="1" applyBorder="1"/>
    <xf numFmtId="38" fontId="14" fillId="8" borderId="8" xfId="1" applyFont="1" applyFill="1" applyBorder="1" applyAlignment="1"/>
    <xf numFmtId="0" fontId="14" fillId="9" borderId="8" xfId="2" applyFont="1" applyFill="1" applyBorder="1"/>
    <xf numFmtId="164" fontId="14" fillId="9" borderId="2" xfId="2" applyNumberFormat="1" applyFont="1" applyFill="1" applyBorder="1"/>
    <xf numFmtId="0" fontId="13" fillId="10" borderId="3" xfId="2" applyFont="1" applyFill="1" applyBorder="1" applyAlignment="1">
      <alignment vertical="center"/>
    </xf>
    <xf numFmtId="0" fontId="18" fillId="11" borderId="3" xfId="2" applyFont="1" applyFill="1" applyBorder="1" applyAlignment="1">
      <alignment vertical="center"/>
    </xf>
    <xf numFmtId="164" fontId="13" fillId="11" borderId="3" xfId="2" applyNumberFormat="1" applyFont="1" applyFill="1" applyBorder="1" applyAlignment="1">
      <alignment vertical="center"/>
    </xf>
    <xf numFmtId="169" fontId="4" fillId="4" borderId="0" xfId="0" applyNumberFormat="1" applyFont="1" applyFill="1" applyAlignment="1">
      <alignment horizontal="center" vertical="center"/>
    </xf>
    <xf numFmtId="169" fontId="4" fillId="4" borderId="6" xfId="0" applyNumberFormat="1" applyFont="1" applyFill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169" fontId="4" fillId="4" borderId="1" xfId="0" applyNumberFormat="1" applyFont="1" applyFill="1" applyBorder="1">
      <alignment vertical="center"/>
    </xf>
    <xf numFmtId="38" fontId="4" fillId="4" borderId="1" xfId="1" applyFont="1" applyFill="1" applyBorder="1">
      <alignment vertical="center"/>
    </xf>
    <xf numFmtId="0" fontId="11" fillId="4" borderId="12" xfId="0" applyFont="1" applyFill="1" applyBorder="1">
      <alignment vertical="center"/>
    </xf>
    <xf numFmtId="0" fontId="4" fillId="4" borderId="12" xfId="0" applyFont="1" applyFill="1" applyBorder="1">
      <alignment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>
      <alignment vertical="center"/>
    </xf>
    <xf numFmtId="38" fontId="4" fillId="4" borderId="14" xfId="1" applyFont="1" applyFill="1" applyBorder="1">
      <alignment vertical="center"/>
    </xf>
    <xf numFmtId="38" fontId="13" fillId="10" borderId="3" xfId="2" applyNumberFormat="1" applyFont="1" applyFill="1" applyBorder="1" applyAlignment="1">
      <alignment vertical="center"/>
    </xf>
    <xf numFmtId="169" fontId="13" fillId="2" borderId="1" xfId="0" applyNumberFormat="1" applyFont="1" applyFill="1" applyBorder="1">
      <alignment vertical="center"/>
    </xf>
    <xf numFmtId="0" fontId="24" fillId="0" borderId="0" xfId="0" applyFont="1">
      <alignment vertical="center"/>
    </xf>
    <xf numFmtId="0" fontId="24" fillId="0" borderId="18" xfId="0" applyFont="1" applyBorder="1">
      <alignment vertical="center"/>
    </xf>
    <xf numFmtId="0" fontId="24" fillId="12" borderId="1" xfId="0" applyFont="1" applyFill="1" applyBorder="1">
      <alignment vertical="center"/>
    </xf>
    <xf numFmtId="0" fontId="25" fillId="12" borderId="1" xfId="3" applyFont="1" applyFill="1" applyBorder="1">
      <alignment vertical="center"/>
    </xf>
    <xf numFmtId="0" fontId="24" fillId="3" borderId="1" xfId="0" applyFont="1" applyFill="1" applyBorder="1">
      <alignment vertical="center"/>
    </xf>
    <xf numFmtId="0" fontId="25" fillId="3" borderId="1" xfId="3" applyFont="1" applyFill="1" applyBorder="1">
      <alignment vertical="center"/>
    </xf>
    <xf numFmtId="0" fontId="24" fillId="13" borderId="1" xfId="0" applyFont="1" applyFill="1" applyBorder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 textRotation="255"/>
    </xf>
    <xf numFmtId="0" fontId="26" fillId="4" borderId="16" xfId="0" applyFont="1" applyFill="1" applyBorder="1" applyAlignment="1">
      <alignment horizontal="center" vertical="center" textRotation="255"/>
    </xf>
    <xf numFmtId="0" fontId="26" fillId="4" borderId="17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left" vertical="center"/>
    </xf>
    <xf numFmtId="0" fontId="14" fillId="7" borderId="2" xfId="2" applyFont="1" applyFill="1" applyBorder="1" applyAlignment="1">
      <alignment horizontal="center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0" xfId="2" applyFont="1" applyFill="1" applyAlignment="1">
      <alignment horizontal="center"/>
    </xf>
    <xf numFmtId="0" fontId="5" fillId="4" borderId="11" xfId="2" applyFont="1" applyFill="1" applyBorder="1" applyAlignment="1">
      <alignment horizontal="center"/>
    </xf>
    <xf numFmtId="0" fontId="5" fillId="4" borderId="2" xfId="2" applyFont="1" applyFill="1" applyBorder="1" applyAlignment="1"/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2000000}"/>
  </cellStyles>
  <dxfs count="7">
    <dxf>
      <font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jifilm.com/jp/ja/business/inspection/infraservice/hibimikke/contact" TargetMode="External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image" Target="../media/image3.emf"/><Relationship Id="rId4" Type="http://schemas.openxmlformats.org/officeDocument/2006/relationships/hyperlink" Target="https://www.fujifilm.com/jp/ja/business/inspection/infraservice/hibimikke/contact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jifilm.com/jp/ja/business/inspection/infraservice/hibimikke/contact" TargetMode="External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ujifilm.com/jp/ja/business/inspection/infraservice/hibimikke/contact" TargetMode="Externa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ujifilm.com/jp/ja/business/inspection/infraservice/hibimikke/contact" TargetMode="External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ujifilm.com/jp/ja/business/inspection/infraservice/hibimikke/contact" TargetMode="External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jifilm.com/jp/ja/business/inspection/infraservice/hibimikke/contact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ujifilm.com/jp/ja/business/inspection/infraservice/hibimikke/contact" TargetMode="External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jifilm.com/jp/ja/business/inspection/infraservice/hibimikke/contact" TargetMode="External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jifilm.com/jp/ja/business/inspection/infraservice/hibimikke/contact" TargetMode="External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565150</xdr:colOff>
      <xdr:row>8</xdr:row>
      <xdr:rowOff>6351</xdr:rowOff>
    </xdr:from>
    <xdr:to>
      <xdr:col>14</xdr:col>
      <xdr:colOff>546100</xdr:colOff>
      <xdr:row>16</xdr:row>
      <xdr:rowOff>146051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F3F997-4DFD-C500-F07D-4260EDAC850C}"/>
            </a:ext>
          </a:extLst>
        </xdr:cNvPr>
        <xdr:cNvSpPr txBox="1"/>
      </xdr:nvSpPr>
      <xdr:spPr>
        <a:xfrm>
          <a:off x="565150" y="1327151"/>
          <a:ext cx="8515350" cy="146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↓のタブより試算したい対象物を選択ください。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269875</xdr:colOff>
      <xdr:row>20</xdr:row>
      <xdr:rowOff>121920</xdr:rowOff>
    </xdr:from>
    <xdr:to>
      <xdr:col>20</xdr:col>
      <xdr:colOff>50800</xdr:colOff>
      <xdr:row>28</xdr:row>
      <xdr:rowOff>137160</xdr:rowOff>
    </xdr:to>
    <xdr:sp macro="" textlink="">
      <xdr:nvSpPr>
        <xdr:cNvPr id="2" name="片側の 2 つの角を切り取った四角形 2">
          <a:extLst>
            <a:ext uri="{FF2B5EF4-FFF2-40B4-BE49-F238E27FC236}">
              <a16:creationId xmlns:a16="http://schemas.microsoft.com/office/drawing/2014/main" id="{D183A942-B5DB-44D2-BDF8-FF717037F105}"/>
            </a:ext>
          </a:extLst>
        </xdr:cNvPr>
        <xdr:cNvSpPr/>
      </xdr:nvSpPr>
      <xdr:spPr>
        <a:xfrm>
          <a:off x="5432425" y="3703320"/>
          <a:ext cx="1787525" cy="1945640"/>
        </a:xfrm>
        <a:prstGeom prst="snip2SameRect">
          <a:avLst>
            <a:gd name="adj1" fmla="val 12794"/>
            <a:gd name="adj2" fmla="val 0"/>
          </a:avLst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47171</xdr:colOff>
      <xdr:row>29</xdr:row>
      <xdr:rowOff>25763</xdr:rowOff>
    </xdr:from>
    <xdr:to>
      <xdr:col>18</xdr:col>
      <xdr:colOff>611051</xdr:colOff>
      <xdr:row>29</xdr:row>
      <xdr:rowOff>25763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D5B4DDD-AB1A-4FFF-807C-C5BC6160F317}"/>
            </a:ext>
          </a:extLst>
        </xdr:cNvPr>
        <xdr:cNvCxnSpPr/>
      </xdr:nvCxnSpPr>
      <xdr:spPr>
        <a:xfrm>
          <a:off x="5819321" y="5778863"/>
          <a:ext cx="89408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436562</xdr:colOff>
      <xdr:row>26</xdr:row>
      <xdr:rowOff>6985</xdr:rowOff>
    </xdr:from>
    <xdr:to>
      <xdr:col>21</xdr:col>
      <xdr:colOff>81597</xdr:colOff>
      <xdr:row>28</xdr:row>
      <xdr:rowOff>121285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5AAF3D9-220F-454C-8C02-E67D4B8C2ACD}"/>
            </a:ext>
          </a:extLst>
        </xdr:cNvPr>
        <xdr:cNvCxnSpPr/>
      </xdr:nvCxnSpPr>
      <xdr:spPr>
        <a:xfrm flipV="1">
          <a:off x="7148512" y="5036185"/>
          <a:ext cx="591185" cy="5969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436562</xdr:colOff>
      <xdr:row>19</xdr:row>
      <xdr:rowOff>106362</xdr:rowOff>
    </xdr:from>
    <xdr:to>
      <xdr:col>21</xdr:col>
      <xdr:colOff>58737</xdr:colOff>
      <xdr:row>21</xdr:row>
      <xdr:rowOff>109991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108524D-6B56-4861-90CE-A501A9C3FBE8}"/>
            </a:ext>
          </a:extLst>
        </xdr:cNvPr>
        <xdr:cNvCxnSpPr/>
      </xdr:nvCxnSpPr>
      <xdr:spPr>
        <a:xfrm flipV="1">
          <a:off x="7148512" y="3446462"/>
          <a:ext cx="568325" cy="48622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118246</xdr:colOff>
      <xdr:row>20</xdr:row>
      <xdr:rowOff>95976</xdr:rowOff>
    </xdr:from>
    <xdr:to>
      <xdr:col>20</xdr:col>
      <xdr:colOff>125866</xdr:colOff>
      <xdr:row>28</xdr:row>
      <xdr:rowOff>156936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46FC2C9D-F493-45BA-A7C2-4C2AA6FD78F8}"/>
            </a:ext>
          </a:extLst>
        </xdr:cNvPr>
        <xdr:cNvCxnSpPr/>
      </xdr:nvCxnSpPr>
      <xdr:spPr>
        <a:xfrm>
          <a:off x="7287396" y="3677376"/>
          <a:ext cx="7620" cy="199136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159430</xdr:colOff>
      <xdr:row>18</xdr:row>
      <xdr:rowOff>166687</xdr:rowOff>
    </xdr:from>
    <xdr:to>
      <xdr:col>17</xdr:col>
      <xdr:colOff>134937</xdr:colOff>
      <xdr:row>20</xdr:row>
      <xdr:rowOff>147637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344A6C2F-C372-47CC-8225-A2872A681DAF}"/>
            </a:ext>
          </a:extLst>
        </xdr:cNvPr>
        <xdr:cNvCxnSpPr/>
      </xdr:nvCxnSpPr>
      <xdr:spPr>
        <a:xfrm flipH="1">
          <a:off x="5321980" y="3265487"/>
          <a:ext cx="705757" cy="4635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251463</xdr:colOff>
      <xdr:row>36</xdr:row>
      <xdr:rowOff>184150</xdr:rowOff>
    </xdr:from>
    <xdr:to>
      <xdr:col>5</xdr:col>
      <xdr:colOff>15876</xdr:colOff>
      <xdr:row>39</xdr:row>
      <xdr:rowOff>25400</xdr:rowOff>
    </xdr:to>
    <xdr:sp macro="" textlink="">
      <xdr:nvSpPr>
        <xdr:cNvPr id="8" name="右矢印 22">
          <a:extLst>
            <a:ext uri="{FF2B5EF4-FFF2-40B4-BE49-F238E27FC236}">
              <a16:creationId xmlns:a16="http://schemas.microsoft.com/office/drawing/2014/main" id="{14BDAE40-CBDF-4ECF-9E23-ECE75F3FB312}"/>
            </a:ext>
          </a:extLst>
        </xdr:cNvPr>
        <xdr:cNvSpPr/>
      </xdr:nvSpPr>
      <xdr:spPr>
        <a:xfrm>
          <a:off x="1007113" y="7499350"/>
          <a:ext cx="253363" cy="81280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4</xdr:col>
      <xdr:colOff>23283</xdr:colOff>
      <xdr:row>8</xdr:row>
      <xdr:rowOff>185607</xdr:rowOff>
    </xdr:from>
    <xdr:to>
      <xdr:col>11</xdr:col>
      <xdr:colOff>120882</xdr:colOff>
      <xdr:row>11</xdr:row>
      <xdr:rowOff>95249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9F27A21-7B1E-4E78-98FF-B771075B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33" y="1519107"/>
          <a:ext cx="2520124" cy="633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396874</xdr:colOff>
      <xdr:row>18</xdr:row>
      <xdr:rowOff>214312</xdr:rowOff>
    </xdr:from>
    <xdr:to>
      <xdr:col>18</xdr:col>
      <xdr:colOff>209549</xdr:colOff>
      <xdr:row>20</xdr:row>
      <xdr:rowOff>217941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AB198CD-C1A4-4048-8B83-C4BFF58D3F31}"/>
            </a:ext>
          </a:extLst>
        </xdr:cNvPr>
        <xdr:cNvCxnSpPr/>
      </xdr:nvCxnSpPr>
      <xdr:spPr>
        <a:xfrm flipV="1">
          <a:off x="5559424" y="3313112"/>
          <a:ext cx="765175" cy="48622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211667</xdr:colOff>
      <xdr:row>3</xdr:row>
      <xdr:rowOff>63500</xdr:rowOff>
    </xdr:from>
    <xdr:to>
      <xdr:col>22</xdr:col>
      <xdr:colOff>716491</xdr:colOff>
      <xdr:row>3</xdr:row>
      <xdr:rowOff>314325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1B0BA9F-945D-4F37-A120-1734690D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617" y="603250"/>
          <a:ext cx="20701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169334</xdr:colOff>
      <xdr:row>41</xdr:row>
      <xdr:rowOff>172357</xdr:rowOff>
    </xdr:from>
    <xdr:to>
      <xdr:col>22</xdr:col>
      <xdr:colOff>964596</xdr:colOff>
      <xdr:row>47</xdr:row>
      <xdr:rowOff>104321</xdr:rowOff>
    </xdr:to>
    <xdr:sp macro="" textlink="">
      <xdr:nvSpPr>
        <xdr:cNvPr id="12" name="テキスト ボックス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A4EC81-B2CF-495D-A46C-6185A7521512}"/>
            </a:ext>
          </a:extLst>
        </xdr:cNvPr>
        <xdr:cNvSpPr txBox="1"/>
      </xdr:nvSpPr>
      <xdr:spPr>
        <a:xfrm>
          <a:off x="2722034" y="9106807"/>
          <a:ext cx="6516612" cy="12464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251463</xdr:colOff>
      <xdr:row>37</xdr:row>
      <xdr:rowOff>184150</xdr:rowOff>
    </xdr:from>
    <xdr:to>
      <xdr:col>5</xdr:col>
      <xdr:colOff>15876</xdr:colOff>
      <xdr:row>40</xdr:row>
      <xdr:rowOff>25400</xdr:rowOff>
    </xdr:to>
    <xdr:sp macro="" textlink="">
      <xdr:nvSpPr>
        <xdr:cNvPr id="2" name="右矢印 22">
          <a:extLst>
            <a:ext uri="{FF2B5EF4-FFF2-40B4-BE49-F238E27FC236}">
              <a16:creationId xmlns:a16="http://schemas.microsoft.com/office/drawing/2014/main" id="{3124D9F2-8C3E-45A4-9663-79736465E140}"/>
            </a:ext>
          </a:extLst>
        </xdr:cNvPr>
        <xdr:cNvSpPr/>
      </xdr:nvSpPr>
      <xdr:spPr>
        <a:xfrm>
          <a:off x="1007113" y="7912100"/>
          <a:ext cx="253363" cy="81280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4</xdr:col>
      <xdr:colOff>23283</xdr:colOff>
      <xdr:row>8</xdr:row>
      <xdr:rowOff>185607</xdr:rowOff>
    </xdr:from>
    <xdr:to>
      <xdr:col>11</xdr:col>
      <xdr:colOff>120882</xdr:colOff>
      <xdr:row>11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00C38E7-B1F2-4214-9F49-A9FC66BC1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33" y="1671507"/>
          <a:ext cx="2520124" cy="63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211667</xdr:colOff>
      <xdr:row>3</xdr:row>
      <xdr:rowOff>63500</xdr:rowOff>
    </xdr:from>
    <xdr:to>
      <xdr:col>22</xdr:col>
      <xdr:colOff>716492</xdr:colOff>
      <xdr:row>3</xdr:row>
      <xdr:rowOff>314325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3FB225E-2251-46AE-9CD0-45643E75B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617" y="755650"/>
          <a:ext cx="20701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370114</xdr:colOff>
      <xdr:row>29</xdr:row>
      <xdr:rowOff>177800</xdr:rowOff>
    </xdr:from>
    <xdr:to>
      <xdr:col>16</xdr:col>
      <xdr:colOff>0</xdr:colOff>
      <xdr:row>29</xdr:row>
      <xdr:rowOff>192812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6B2531C-BDAB-4B03-8D06-D056B56D4AF2}"/>
            </a:ext>
          </a:extLst>
        </xdr:cNvPr>
        <xdr:cNvCxnSpPr/>
      </xdr:nvCxnSpPr>
      <xdr:spPr>
        <a:xfrm flipV="1">
          <a:off x="4408714" y="6083300"/>
          <a:ext cx="1363436" cy="1501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502886</xdr:colOff>
      <xdr:row>17</xdr:row>
      <xdr:rowOff>152400</xdr:rowOff>
    </xdr:from>
    <xdr:to>
      <xdr:col>21</xdr:col>
      <xdr:colOff>76200</xdr:colOff>
      <xdr:row>22</xdr:row>
      <xdr:rowOff>88570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DFEDCE6-798E-4DE7-B607-059F0B8D07CB}"/>
            </a:ext>
          </a:extLst>
        </xdr:cNvPr>
        <xdr:cNvCxnSpPr/>
      </xdr:nvCxnSpPr>
      <xdr:spPr>
        <a:xfrm flipH="1">
          <a:off x="6617936" y="3162300"/>
          <a:ext cx="1116364" cy="114267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388257</xdr:colOff>
      <xdr:row>21</xdr:row>
      <xdr:rowOff>232913</xdr:rowOff>
    </xdr:from>
    <xdr:to>
      <xdr:col>20</xdr:col>
      <xdr:colOff>350833</xdr:colOff>
      <xdr:row>29</xdr:row>
      <xdr:rowOff>116662</xdr:rowOff>
    </xdr:to>
    <xdr:pic>
      <xdr:nvPicPr>
        <xdr:cNvPr id="7" name="図 6" descr="トンネル.png">
          <a:extLst>
            <a:ext uri="{FF2B5EF4-FFF2-40B4-BE49-F238E27FC236}">
              <a16:creationId xmlns:a16="http://schemas.microsoft.com/office/drawing/2014/main" id="{B60BB8F0-AA59-48E6-B180-5A0D35C51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b="44318"/>
        <a:stretch>
          <a:fillRect/>
        </a:stretch>
      </xdr:blipFill>
      <xdr:spPr>
        <a:xfrm>
          <a:off x="4407807" y="4208013"/>
          <a:ext cx="3115351" cy="1814149"/>
        </a:xfrm>
        <a:prstGeom prst="rect">
          <a:avLst/>
        </a:prstGeom>
        <a:noFill/>
      </xdr:spPr>
    </xdr:pic>
    <xdr:clientData/>
  </xdr:twoCellAnchor>
  <xdr:twoCellAnchor>
    <xdr:from>
      <xdr:col>20</xdr:col>
      <xdr:colOff>424551</xdr:colOff>
      <xdr:row>24</xdr:row>
      <xdr:rowOff>206201</xdr:rowOff>
    </xdr:from>
    <xdr:to>
      <xdr:col>22</xdr:col>
      <xdr:colOff>137853</xdr:colOff>
      <xdr:row>29</xdr:row>
      <xdr:rowOff>88837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1EEDC08-2BF9-49F9-A2E1-4002F7951B70}"/>
            </a:ext>
          </a:extLst>
        </xdr:cNvPr>
        <xdr:cNvCxnSpPr/>
      </xdr:nvCxnSpPr>
      <xdr:spPr>
        <a:xfrm flipV="1">
          <a:off x="7593701" y="4905201"/>
          <a:ext cx="818202" cy="10891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418012</xdr:colOff>
      <xdr:row>25</xdr:row>
      <xdr:rowOff>108857</xdr:rowOff>
    </xdr:from>
    <xdr:to>
      <xdr:col>15</xdr:col>
      <xdr:colOff>512959</xdr:colOff>
      <xdr:row>29</xdr:row>
      <xdr:rowOff>97118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6F8B13D-A59A-455C-B387-E5ACA7148698}"/>
            </a:ext>
          </a:extLst>
        </xdr:cNvPr>
        <xdr:cNvCxnSpPr/>
      </xdr:nvCxnSpPr>
      <xdr:spPr>
        <a:xfrm flipV="1">
          <a:off x="4405812" y="5049157"/>
          <a:ext cx="1269697" cy="9534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216202</xdr:colOff>
      <xdr:row>42</xdr:row>
      <xdr:rowOff>45356</xdr:rowOff>
    </xdr:from>
    <xdr:to>
      <xdr:col>23</xdr:col>
      <xdr:colOff>16630</xdr:colOff>
      <xdr:row>47</xdr:row>
      <xdr:rowOff>199570</xdr:rowOff>
    </xdr:to>
    <xdr:sp macro="" textlink="">
      <xdr:nvSpPr>
        <xdr:cNvPr id="10" name="テキスト ボックス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7BFF19-BA1C-4FCE-85FD-B93B758E918C}"/>
            </a:ext>
          </a:extLst>
        </xdr:cNvPr>
        <xdr:cNvSpPr txBox="1"/>
      </xdr:nvSpPr>
      <xdr:spPr>
        <a:xfrm>
          <a:off x="2768902" y="9392556"/>
          <a:ext cx="6512378" cy="12464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23283</xdr:colOff>
      <xdr:row>8</xdr:row>
      <xdr:rowOff>185607</xdr:rowOff>
    </xdr:from>
    <xdr:to>
      <xdr:col>11</xdr:col>
      <xdr:colOff>120882</xdr:colOff>
      <xdr:row>11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F70A38-A567-4C01-AC93-08443574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33" y="1671507"/>
          <a:ext cx="2520124" cy="63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211667</xdr:colOff>
      <xdr:row>3</xdr:row>
      <xdr:rowOff>63500</xdr:rowOff>
    </xdr:from>
    <xdr:to>
      <xdr:col>22</xdr:col>
      <xdr:colOff>716492</xdr:colOff>
      <xdr:row>3</xdr:row>
      <xdr:rowOff>314325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894F84-7306-4687-B0A7-01A1909F1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617" y="755650"/>
          <a:ext cx="20701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108857</xdr:colOff>
      <xdr:row>28</xdr:row>
      <xdr:rowOff>205619</xdr:rowOff>
    </xdr:from>
    <xdr:to>
      <xdr:col>22</xdr:col>
      <xdr:colOff>898071</xdr:colOff>
      <xdr:row>34</xdr:row>
      <xdr:rowOff>133047</xdr:rowOff>
    </xdr:to>
    <xdr:sp macro="" textlink="">
      <xdr:nvSpPr>
        <xdr:cNvPr id="4" name="テキスト ボックス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B5D39F-4849-4609-9627-7439CA83EA57}"/>
            </a:ext>
          </a:extLst>
        </xdr:cNvPr>
        <xdr:cNvSpPr txBox="1"/>
      </xdr:nvSpPr>
      <xdr:spPr>
        <a:xfrm>
          <a:off x="2661557" y="6174619"/>
          <a:ext cx="6510564" cy="12418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211667</xdr:colOff>
      <xdr:row>3</xdr:row>
      <xdr:rowOff>63500</xdr:rowOff>
    </xdr:from>
    <xdr:to>
      <xdr:col>22</xdr:col>
      <xdr:colOff>721785</xdr:colOff>
      <xdr:row>3</xdr:row>
      <xdr:rowOff>314325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32CD973-6B13-441C-B1D5-88D60DB3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0617" y="755650"/>
          <a:ext cx="20764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292100</xdr:colOff>
      <xdr:row>24</xdr:row>
      <xdr:rowOff>69275</xdr:rowOff>
    </xdr:from>
    <xdr:to>
      <xdr:col>20</xdr:col>
      <xdr:colOff>1815</xdr:colOff>
      <xdr:row>24</xdr:row>
      <xdr:rowOff>69275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3D33D43F-3FBE-48BC-AAE5-D8D5710DDC5A}"/>
            </a:ext>
          </a:extLst>
        </xdr:cNvPr>
        <xdr:cNvCxnSpPr/>
      </xdr:nvCxnSpPr>
      <xdr:spPr>
        <a:xfrm>
          <a:off x="4521200" y="6012875"/>
          <a:ext cx="282121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241300</xdr:colOff>
      <xdr:row>14</xdr:row>
      <xdr:rowOff>127000</xdr:rowOff>
    </xdr:from>
    <xdr:to>
      <xdr:col>19</xdr:col>
      <xdr:colOff>440872</xdr:colOff>
      <xdr:row>23</xdr:row>
      <xdr:rowOff>227446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1067185-AA5C-43C1-B4AE-4C0E091ED1AA}"/>
            </a:ext>
          </a:extLst>
        </xdr:cNvPr>
        <xdr:cNvSpPr/>
      </xdr:nvSpPr>
      <xdr:spPr>
        <a:xfrm>
          <a:off x="4470400" y="3657600"/>
          <a:ext cx="2853872" cy="227214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20</xdr:col>
      <xdr:colOff>152730</xdr:colOff>
      <xdr:row>14</xdr:row>
      <xdr:rowOff>136070</xdr:rowOff>
    </xdr:from>
    <xdr:to>
      <xdr:col>20</xdr:col>
      <xdr:colOff>152730</xdr:colOff>
      <xdr:row>23</xdr:row>
      <xdr:rowOff>222661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204A23C-A693-49CB-8AFB-1579E82EFAC5}"/>
            </a:ext>
          </a:extLst>
        </xdr:cNvPr>
        <xdr:cNvCxnSpPr/>
      </xdr:nvCxnSpPr>
      <xdr:spPr>
        <a:xfrm>
          <a:off x="7493330" y="3666670"/>
          <a:ext cx="0" cy="225829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72573</xdr:colOff>
      <xdr:row>35</xdr:row>
      <xdr:rowOff>117929</xdr:rowOff>
    </xdr:from>
    <xdr:to>
      <xdr:col>22</xdr:col>
      <xdr:colOff>861787</xdr:colOff>
      <xdr:row>41</xdr:row>
      <xdr:rowOff>108857</xdr:rowOff>
    </xdr:to>
    <xdr:sp macro="" textlink="">
      <xdr:nvSpPr>
        <xdr:cNvPr id="5" name="テキスト ボックス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1A6913-74A6-4F8C-0C2C-79365038F202}"/>
            </a:ext>
          </a:extLst>
        </xdr:cNvPr>
        <xdr:cNvSpPr txBox="1"/>
      </xdr:nvSpPr>
      <xdr:spPr>
        <a:xfrm>
          <a:off x="2621644" y="9815286"/>
          <a:ext cx="6513286" cy="1260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211667</xdr:colOff>
      <xdr:row>3</xdr:row>
      <xdr:rowOff>63500</xdr:rowOff>
    </xdr:from>
    <xdr:to>
      <xdr:col>22</xdr:col>
      <xdr:colOff>647096</xdr:colOff>
      <xdr:row>3</xdr:row>
      <xdr:rowOff>314325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B1DD7A2-50C6-49C1-AF95-5ADE1720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0617" y="755650"/>
          <a:ext cx="20764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90487</xdr:colOff>
      <xdr:row>27</xdr:row>
      <xdr:rowOff>150813</xdr:rowOff>
    </xdr:from>
    <xdr:to>
      <xdr:col>19</xdr:col>
      <xdr:colOff>111125</xdr:colOff>
      <xdr:row>27</xdr:row>
      <xdr:rowOff>163195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3D9FB52D-1E68-4C48-AFDC-3BEF979DC476}"/>
            </a:ext>
          </a:extLst>
        </xdr:cNvPr>
        <xdr:cNvCxnSpPr/>
      </xdr:nvCxnSpPr>
      <xdr:spPr>
        <a:xfrm flipV="1">
          <a:off x="5932487" y="5786438"/>
          <a:ext cx="1012826" cy="1238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106679</xdr:colOff>
      <xdr:row>17</xdr:row>
      <xdr:rowOff>29527</xdr:rowOff>
    </xdr:from>
    <xdr:to>
      <xdr:col>20</xdr:col>
      <xdr:colOff>106679</xdr:colOff>
      <xdr:row>27</xdr:row>
      <xdr:rowOff>23813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7F15423F-FCA5-4EEE-B73D-821337971034}"/>
            </a:ext>
          </a:extLst>
        </xdr:cNvPr>
        <xdr:cNvCxnSpPr/>
      </xdr:nvCxnSpPr>
      <xdr:spPr>
        <a:xfrm>
          <a:off x="7401242" y="3268027"/>
          <a:ext cx="0" cy="239141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280549</xdr:colOff>
      <xdr:row>17</xdr:row>
      <xdr:rowOff>30843</xdr:rowOff>
    </xdr:from>
    <xdr:to>
      <xdr:col>15</xdr:col>
      <xdr:colOff>280549</xdr:colOff>
      <xdr:row>19</xdr:row>
      <xdr:rowOff>240365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B536282-667B-4971-8EAD-A575A6C62D95}"/>
            </a:ext>
          </a:extLst>
        </xdr:cNvPr>
        <xdr:cNvCxnSpPr/>
      </xdr:nvCxnSpPr>
      <xdr:spPr>
        <a:xfrm flipV="1">
          <a:off x="5556822" y="3309752"/>
          <a:ext cx="0" cy="69443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274004</xdr:colOff>
      <xdr:row>17</xdr:row>
      <xdr:rowOff>37128</xdr:rowOff>
    </xdr:from>
    <xdr:to>
      <xdr:col>20</xdr:col>
      <xdr:colOff>22127</xdr:colOff>
      <xdr:row>17</xdr:row>
      <xdr:rowOff>37128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6BABB50-2852-4366-BE3C-A46332CFDE5F}"/>
            </a:ext>
          </a:extLst>
        </xdr:cNvPr>
        <xdr:cNvCxnSpPr/>
      </xdr:nvCxnSpPr>
      <xdr:spPr>
        <a:xfrm>
          <a:off x="5550277" y="3316037"/>
          <a:ext cx="1768577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25400</xdr:colOff>
      <xdr:row>17</xdr:row>
      <xdr:rowOff>30843</xdr:rowOff>
    </xdr:from>
    <xdr:to>
      <xdr:col>20</xdr:col>
      <xdr:colOff>25400</xdr:colOff>
      <xdr:row>19</xdr:row>
      <xdr:rowOff>215222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4D89D71-048D-48F7-9950-A187716A639C}"/>
            </a:ext>
          </a:extLst>
        </xdr:cNvPr>
        <xdr:cNvCxnSpPr/>
      </xdr:nvCxnSpPr>
      <xdr:spPr>
        <a:xfrm flipV="1">
          <a:off x="7322127" y="3309752"/>
          <a:ext cx="0" cy="6692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280573</xdr:colOff>
      <xdr:row>19</xdr:row>
      <xdr:rowOff>227820</xdr:rowOff>
    </xdr:from>
    <xdr:to>
      <xdr:col>17</xdr:col>
      <xdr:colOff>11097</xdr:colOff>
      <xdr:row>21</xdr:row>
      <xdr:rowOff>133031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9F3AB6F-7B34-4859-AC7E-59AA09E5A971}"/>
            </a:ext>
          </a:extLst>
        </xdr:cNvPr>
        <xdr:cNvCxnSpPr/>
      </xdr:nvCxnSpPr>
      <xdr:spPr>
        <a:xfrm flipH="1" flipV="1">
          <a:off x="5556846" y="3991638"/>
          <a:ext cx="411706" cy="39012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115710</xdr:colOff>
      <xdr:row>21</xdr:row>
      <xdr:rowOff>129321</xdr:rowOff>
    </xdr:from>
    <xdr:to>
      <xdr:col>16</xdr:col>
      <xdr:colOff>118983</xdr:colOff>
      <xdr:row>27</xdr:row>
      <xdr:rowOff>45357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4AE87A1-0326-4BA8-9393-1A3F438F6C8C}"/>
            </a:ext>
          </a:extLst>
        </xdr:cNvPr>
        <xdr:cNvCxnSpPr/>
      </xdr:nvCxnSpPr>
      <xdr:spPr>
        <a:xfrm flipV="1">
          <a:off x="5957710" y="4336196"/>
          <a:ext cx="3273" cy="1344786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69986</xdr:colOff>
      <xdr:row>21</xdr:row>
      <xdr:rowOff>110464</xdr:rowOff>
    </xdr:from>
    <xdr:to>
      <xdr:col>19</xdr:col>
      <xdr:colOff>69986</xdr:colOff>
      <xdr:row>27</xdr:row>
      <xdr:rowOff>20215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D2ED8C8-ED70-4DF5-971C-41AA1E002D3B}"/>
            </a:ext>
          </a:extLst>
        </xdr:cNvPr>
        <xdr:cNvCxnSpPr/>
      </xdr:nvCxnSpPr>
      <xdr:spPr>
        <a:xfrm flipV="1">
          <a:off x="6904895" y="4359191"/>
          <a:ext cx="0" cy="136447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96158</xdr:colOff>
      <xdr:row>27</xdr:row>
      <xdr:rowOff>38100</xdr:rowOff>
    </xdr:from>
    <xdr:to>
      <xdr:col>19</xdr:col>
      <xdr:colOff>70758</xdr:colOff>
      <xdr:row>27</xdr:row>
      <xdr:rowOff>50800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DAC478B9-99B4-4A73-9B45-F3DE2517F58B}"/>
            </a:ext>
          </a:extLst>
        </xdr:cNvPr>
        <xdr:cNvCxnSpPr/>
      </xdr:nvCxnSpPr>
      <xdr:spPr>
        <a:xfrm flipV="1">
          <a:off x="5947229" y="5771243"/>
          <a:ext cx="972458" cy="127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533083</xdr:colOff>
      <xdr:row>17</xdr:row>
      <xdr:rowOff>71438</xdr:rowOff>
    </xdr:from>
    <xdr:to>
      <xdr:col>15</xdr:col>
      <xdr:colOff>533083</xdr:colOff>
      <xdr:row>21</xdr:row>
      <xdr:rowOff>111125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4DE535CC-60B5-4C46-9603-26AD077BCC58}"/>
            </a:ext>
          </a:extLst>
        </xdr:cNvPr>
        <xdr:cNvCxnSpPr/>
      </xdr:nvCxnSpPr>
      <xdr:spPr>
        <a:xfrm flipV="1">
          <a:off x="5811521" y="3309938"/>
          <a:ext cx="0" cy="100806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317500</xdr:colOff>
      <xdr:row>18</xdr:row>
      <xdr:rowOff>204153</xdr:rowOff>
    </xdr:from>
    <xdr:to>
      <xdr:col>17</xdr:col>
      <xdr:colOff>79375</xdr:colOff>
      <xdr:row>18</xdr:row>
      <xdr:rowOff>204153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E10D8024-B64F-4D3A-8304-E130AA13EE48}"/>
            </a:ext>
          </a:extLst>
        </xdr:cNvPr>
        <xdr:cNvCxnSpPr/>
      </xdr:nvCxnSpPr>
      <xdr:spPr>
        <a:xfrm flipH="1">
          <a:off x="5595938" y="3680778"/>
          <a:ext cx="4445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31750</xdr:colOff>
      <xdr:row>18</xdr:row>
      <xdr:rowOff>211773</xdr:rowOff>
    </xdr:from>
    <xdr:to>
      <xdr:col>15</xdr:col>
      <xdr:colOff>418464</xdr:colOff>
      <xdr:row>20</xdr:row>
      <xdr:rowOff>182563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112A2E1-BAFE-46A9-819E-09695E422471}"/>
            </a:ext>
          </a:extLst>
        </xdr:cNvPr>
        <xdr:cNvCxnSpPr/>
      </xdr:nvCxnSpPr>
      <xdr:spPr>
        <a:xfrm flipH="1">
          <a:off x="5310188" y="3688398"/>
          <a:ext cx="386714" cy="462915"/>
        </a:xfrm>
        <a:prstGeom prst="line">
          <a:avLst/>
        </a:prstGeom>
        <a:ln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508634</xdr:colOff>
      <xdr:row>17</xdr:row>
      <xdr:rowOff>218440</xdr:rowOff>
    </xdr:from>
    <xdr:to>
      <xdr:col>15</xdr:col>
      <xdr:colOff>534034</xdr:colOff>
      <xdr:row>17</xdr:row>
      <xdr:rowOff>226060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21B3068-984C-4E2D-ADBE-BA8C8A8D4E38}"/>
            </a:ext>
          </a:extLst>
        </xdr:cNvPr>
        <xdr:cNvCxnSpPr/>
      </xdr:nvCxnSpPr>
      <xdr:spPr>
        <a:xfrm flipV="1">
          <a:off x="5231447" y="3456940"/>
          <a:ext cx="581025" cy="7620"/>
        </a:xfrm>
        <a:prstGeom prst="line">
          <a:avLst/>
        </a:prstGeom>
        <a:ln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60326</xdr:colOff>
      <xdr:row>19</xdr:row>
      <xdr:rowOff>203200</xdr:rowOff>
    </xdr:from>
    <xdr:to>
      <xdr:col>20</xdr:col>
      <xdr:colOff>10351</xdr:colOff>
      <xdr:row>21</xdr:row>
      <xdr:rowOff>142021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85CC2ADA-D414-493C-BD47-BA9362A8CD7C}"/>
            </a:ext>
          </a:extLst>
        </xdr:cNvPr>
        <xdr:cNvCxnSpPr/>
      </xdr:nvCxnSpPr>
      <xdr:spPr>
        <a:xfrm flipV="1">
          <a:off x="6894514" y="3925888"/>
          <a:ext cx="410400" cy="42300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90714</xdr:colOff>
      <xdr:row>41</xdr:row>
      <xdr:rowOff>208642</xdr:rowOff>
    </xdr:from>
    <xdr:to>
      <xdr:col>22</xdr:col>
      <xdr:colOff>943428</xdr:colOff>
      <xdr:row>47</xdr:row>
      <xdr:rowOff>136070</xdr:rowOff>
    </xdr:to>
    <xdr:sp macro="" textlink="">
      <xdr:nvSpPr>
        <xdr:cNvPr id="2" name="テキスト ボックス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D5359F-8FBD-4E19-A77A-D21315FB2D4E}"/>
            </a:ext>
          </a:extLst>
        </xdr:cNvPr>
        <xdr:cNvSpPr txBox="1"/>
      </xdr:nvSpPr>
      <xdr:spPr>
        <a:xfrm>
          <a:off x="2866571" y="9642928"/>
          <a:ext cx="6513286" cy="1260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269875</xdr:colOff>
      <xdr:row>14</xdr:row>
      <xdr:rowOff>121920</xdr:rowOff>
    </xdr:from>
    <xdr:to>
      <xdr:col>20</xdr:col>
      <xdr:colOff>50800</xdr:colOff>
      <xdr:row>22</xdr:row>
      <xdr:rowOff>137160</xdr:rowOff>
    </xdr:to>
    <xdr:sp macro="" textlink="">
      <xdr:nvSpPr>
        <xdr:cNvPr id="2" name="片側の 2 つの角を切り取った四角形 2">
          <a:extLst>
            <a:ext uri="{FF2B5EF4-FFF2-40B4-BE49-F238E27FC236}">
              <a16:creationId xmlns:a16="http://schemas.microsoft.com/office/drawing/2014/main" id="{D0F3064D-EC82-4F7B-8D2B-1BEC8A7ED0F2}"/>
            </a:ext>
          </a:extLst>
        </xdr:cNvPr>
        <xdr:cNvSpPr/>
      </xdr:nvSpPr>
      <xdr:spPr>
        <a:xfrm>
          <a:off x="5432425" y="3703320"/>
          <a:ext cx="1787525" cy="1945640"/>
        </a:xfrm>
        <a:prstGeom prst="snip2SameRect">
          <a:avLst>
            <a:gd name="adj1" fmla="val 12794"/>
            <a:gd name="adj2" fmla="val 0"/>
          </a:avLst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47171</xdr:colOff>
      <xdr:row>23</xdr:row>
      <xdr:rowOff>25763</xdr:rowOff>
    </xdr:from>
    <xdr:to>
      <xdr:col>18</xdr:col>
      <xdr:colOff>611051</xdr:colOff>
      <xdr:row>23</xdr:row>
      <xdr:rowOff>25763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13ECE2-ADAF-480B-BC5B-37B92D495E04}"/>
            </a:ext>
          </a:extLst>
        </xdr:cNvPr>
        <xdr:cNvCxnSpPr/>
      </xdr:nvCxnSpPr>
      <xdr:spPr>
        <a:xfrm>
          <a:off x="5819321" y="5778863"/>
          <a:ext cx="89408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436562</xdr:colOff>
      <xdr:row>20</xdr:row>
      <xdr:rowOff>6985</xdr:rowOff>
    </xdr:from>
    <xdr:to>
      <xdr:col>21</xdr:col>
      <xdr:colOff>81597</xdr:colOff>
      <xdr:row>22</xdr:row>
      <xdr:rowOff>121285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0D0411C-B1A5-41D1-8E26-86B61528901D}"/>
            </a:ext>
          </a:extLst>
        </xdr:cNvPr>
        <xdr:cNvCxnSpPr/>
      </xdr:nvCxnSpPr>
      <xdr:spPr>
        <a:xfrm flipV="1">
          <a:off x="7148512" y="5036185"/>
          <a:ext cx="591185" cy="5969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436562</xdr:colOff>
      <xdr:row>13</xdr:row>
      <xdr:rowOff>106362</xdr:rowOff>
    </xdr:from>
    <xdr:to>
      <xdr:col>21</xdr:col>
      <xdr:colOff>58737</xdr:colOff>
      <xdr:row>15</xdr:row>
      <xdr:rowOff>109991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F8FC2BE-3E56-42D1-8D97-31E71B323F7A}"/>
            </a:ext>
          </a:extLst>
        </xdr:cNvPr>
        <xdr:cNvCxnSpPr/>
      </xdr:nvCxnSpPr>
      <xdr:spPr>
        <a:xfrm flipV="1">
          <a:off x="7148512" y="3446462"/>
          <a:ext cx="568325" cy="48622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118246</xdr:colOff>
      <xdr:row>14</xdr:row>
      <xdr:rowOff>95976</xdr:rowOff>
    </xdr:from>
    <xdr:to>
      <xdr:col>20</xdr:col>
      <xdr:colOff>125866</xdr:colOff>
      <xdr:row>22</xdr:row>
      <xdr:rowOff>156936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2A300FF1-CC78-42B4-BC1B-52F5580560DC}"/>
            </a:ext>
          </a:extLst>
        </xdr:cNvPr>
        <xdr:cNvCxnSpPr/>
      </xdr:nvCxnSpPr>
      <xdr:spPr>
        <a:xfrm>
          <a:off x="7287396" y="3677376"/>
          <a:ext cx="7620" cy="199136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159430</xdr:colOff>
      <xdr:row>12</xdr:row>
      <xdr:rowOff>166687</xdr:rowOff>
    </xdr:from>
    <xdr:to>
      <xdr:col>17</xdr:col>
      <xdr:colOff>134937</xdr:colOff>
      <xdr:row>14</xdr:row>
      <xdr:rowOff>147637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5D5ABAF8-9373-4CBD-81BE-ED017168A960}"/>
            </a:ext>
          </a:extLst>
        </xdr:cNvPr>
        <xdr:cNvCxnSpPr/>
      </xdr:nvCxnSpPr>
      <xdr:spPr>
        <a:xfrm flipH="1">
          <a:off x="5321980" y="3265487"/>
          <a:ext cx="705757" cy="4635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396874</xdr:colOff>
      <xdr:row>12</xdr:row>
      <xdr:rowOff>214312</xdr:rowOff>
    </xdr:from>
    <xdr:to>
      <xdr:col>18</xdr:col>
      <xdr:colOff>209549</xdr:colOff>
      <xdr:row>14</xdr:row>
      <xdr:rowOff>217941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F8E865-9708-4656-80C5-82C3D40F3D6A}"/>
            </a:ext>
          </a:extLst>
        </xdr:cNvPr>
        <xdr:cNvCxnSpPr/>
      </xdr:nvCxnSpPr>
      <xdr:spPr>
        <a:xfrm flipV="1">
          <a:off x="5559424" y="3313112"/>
          <a:ext cx="765175" cy="48622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211667</xdr:colOff>
      <xdr:row>3</xdr:row>
      <xdr:rowOff>63500</xdr:rowOff>
    </xdr:from>
    <xdr:to>
      <xdr:col>22</xdr:col>
      <xdr:colOff>716493</xdr:colOff>
      <xdr:row>3</xdr:row>
      <xdr:rowOff>314325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A344FCD-BDE6-4E6F-820D-A0B97C86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617" y="603250"/>
          <a:ext cx="20701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208644</xdr:colOff>
      <xdr:row>36</xdr:row>
      <xdr:rowOff>127001</xdr:rowOff>
    </xdr:from>
    <xdr:to>
      <xdr:col>22</xdr:col>
      <xdr:colOff>745976</xdr:colOff>
      <xdr:row>42</xdr:row>
      <xdr:rowOff>58964</xdr:rowOff>
    </xdr:to>
    <xdr:sp macro="" textlink="">
      <xdr:nvSpPr>
        <xdr:cNvPr id="12" name="テキスト ボックス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7ECDA0-3527-4BF5-B46F-453B522ED424}"/>
            </a:ext>
          </a:extLst>
        </xdr:cNvPr>
        <xdr:cNvSpPr txBox="1"/>
      </xdr:nvSpPr>
      <xdr:spPr>
        <a:xfrm>
          <a:off x="2857501" y="9488715"/>
          <a:ext cx="6216046" cy="1265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211667</xdr:colOff>
      <xdr:row>3</xdr:row>
      <xdr:rowOff>63500</xdr:rowOff>
    </xdr:from>
    <xdr:to>
      <xdr:col>22</xdr:col>
      <xdr:colOff>716492</xdr:colOff>
      <xdr:row>3</xdr:row>
      <xdr:rowOff>314325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3D193CD-B999-4BB8-967D-993D2EAD8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617" y="755650"/>
          <a:ext cx="20701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370114</xdr:colOff>
      <xdr:row>23</xdr:row>
      <xdr:rowOff>177800</xdr:rowOff>
    </xdr:from>
    <xdr:to>
      <xdr:col>16</xdr:col>
      <xdr:colOff>0</xdr:colOff>
      <xdr:row>23</xdr:row>
      <xdr:rowOff>192812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93E7BCC9-A3C1-4D8A-9956-6ABD0A2C5538}"/>
            </a:ext>
          </a:extLst>
        </xdr:cNvPr>
        <xdr:cNvCxnSpPr/>
      </xdr:nvCxnSpPr>
      <xdr:spPr>
        <a:xfrm flipV="1">
          <a:off x="4408714" y="6083300"/>
          <a:ext cx="1363436" cy="1501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502886</xdr:colOff>
      <xdr:row>11</xdr:row>
      <xdr:rowOff>152400</xdr:rowOff>
    </xdr:from>
    <xdr:to>
      <xdr:col>21</xdr:col>
      <xdr:colOff>76200</xdr:colOff>
      <xdr:row>16</xdr:row>
      <xdr:rowOff>88570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BE2705A-0E07-4A33-8E46-5FD791406B03}"/>
            </a:ext>
          </a:extLst>
        </xdr:cNvPr>
        <xdr:cNvCxnSpPr/>
      </xdr:nvCxnSpPr>
      <xdr:spPr>
        <a:xfrm flipH="1">
          <a:off x="6617936" y="3162300"/>
          <a:ext cx="1116364" cy="114267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388257</xdr:colOff>
      <xdr:row>15</xdr:row>
      <xdr:rowOff>232913</xdr:rowOff>
    </xdr:from>
    <xdr:to>
      <xdr:col>20</xdr:col>
      <xdr:colOff>275541</xdr:colOff>
      <xdr:row>23</xdr:row>
      <xdr:rowOff>116661</xdr:rowOff>
    </xdr:to>
    <xdr:pic>
      <xdr:nvPicPr>
        <xdr:cNvPr id="7" name="図 6" descr="トンネル.png">
          <a:extLst>
            <a:ext uri="{FF2B5EF4-FFF2-40B4-BE49-F238E27FC236}">
              <a16:creationId xmlns:a16="http://schemas.microsoft.com/office/drawing/2014/main" id="{3E499BD5-C483-477A-8403-30DE12B00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44318"/>
        <a:stretch>
          <a:fillRect/>
        </a:stretch>
      </xdr:blipFill>
      <xdr:spPr>
        <a:xfrm>
          <a:off x="4407807" y="4208013"/>
          <a:ext cx="3115351" cy="1814149"/>
        </a:xfrm>
        <a:prstGeom prst="rect">
          <a:avLst/>
        </a:prstGeom>
        <a:noFill/>
      </xdr:spPr>
    </xdr:pic>
    <xdr:clientData/>
  </xdr:twoCellAnchor>
  <xdr:twoCellAnchor>
    <xdr:from>
      <xdr:col>20</xdr:col>
      <xdr:colOff>424551</xdr:colOff>
      <xdr:row>18</xdr:row>
      <xdr:rowOff>206201</xdr:rowOff>
    </xdr:from>
    <xdr:to>
      <xdr:col>22</xdr:col>
      <xdr:colOff>137853</xdr:colOff>
      <xdr:row>23</xdr:row>
      <xdr:rowOff>88837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C94F0D3-77D5-492A-8C3C-D9BDD95FAEE6}"/>
            </a:ext>
          </a:extLst>
        </xdr:cNvPr>
        <xdr:cNvCxnSpPr/>
      </xdr:nvCxnSpPr>
      <xdr:spPr>
        <a:xfrm flipV="1">
          <a:off x="7593701" y="4905201"/>
          <a:ext cx="818202" cy="10891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418012</xdr:colOff>
      <xdr:row>19</xdr:row>
      <xdr:rowOff>108857</xdr:rowOff>
    </xdr:from>
    <xdr:to>
      <xdr:col>15</xdr:col>
      <xdr:colOff>512959</xdr:colOff>
      <xdr:row>23</xdr:row>
      <xdr:rowOff>97118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9F8DD6B-66FC-44F7-8643-0EA81D3D67B5}"/>
            </a:ext>
          </a:extLst>
        </xdr:cNvPr>
        <xdr:cNvCxnSpPr/>
      </xdr:nvCxnSpPr>
      <xdr:spPr>
        <a:xfrm flipV="1">
          <a:off x="4405812" y="5049157"/>
          <a:ext cx="1269697" cy="9534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152702</xdr:colOff>
      <xdr:row>36</xdr:row>
      <xdr:rowOff>9070</xdr:rowOff>
    </xdr:from>
    <xdr:to>
      <xdr:col>22</xdr:col>
      <xdr:colOff>941916</xdr:colOff>
      <xdr:row>41</xdr:row>
      <xdr:rowOff>136070</xdr:rowOff>
    </xdr:to>
    <xdr:sp macro="" textlink="">
      <xdr:nvSpPr>
        <xdr:cNvPr id="10" name="テキスト ボックス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08163C-173C-4FF1-8CD6-8961C9A5E233}"/>
            </a:ext>
          </a:extLst>
        </xdr:cNvPr>
        <xdr:cNvSpPr txBox="1"/>
      </xdr:nvSpPr>
      <xdr:spPr>
        <a:xfrm>
          <a:off x="2701773" y="9479641"/>
          <a:ext cx="6513286" cy="1260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211667</xdr:colOff>
      <xdr:row>3</xdr:row>
      <xdr:rowOff>63500</xdr:rowOff>
    </xdr:from>
    <xdr:to>
      <xdr:col>22</xdr:col>
      <xdr:colOff>719668</xdr:colOff>
      <xdr:row>3</xdr:row>
      <xdr:rowOff>311150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A9D5C31-2AF8-4F95-93EE-A7087691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617" y="755650"/>
          <a:ext cx="20701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108857</xdr:colOff>
      <xdr:row>24</xdr:row>
      <xdr:rowOff>205619</xdr:rowOff>
    </xdr:from>
    <xdr:to>
      <xdr:col>22</xdr:col>
      <xdr:colOff>898071</xdr:colOff>
      <xdr:row>30</xdr:row>
      <xdr:rowOff>133047</xdr:rowOff>
    </xdr:to>
    <xdr:sp macro="" textlink="">
      <xdr:nvSpPr>
        <xdr:cNvPr id="4" name="テキスト ボックス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52BD5A-E86E-47F6-B660-0364A3989499}"/>
            </a:ext>
          </a:extLst>
        </xdr:cNvPr>
        <xdr:cNvSpPr txBox="1"/>
      </xdr:nvSpPr>
      <xdr:spPr>
        <a:xfrm>
          <a:off x="2661557" y="6174619"/>
          <a:ext cx="6510564" cy="12418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14</xdr:col>
      <xdr:colOff>590550</xdr:colOff>
      <xdr:row>11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A579D9-D8DC-4496-BEA1-F302846D9465}"/>
            </a:ext>
          </a:extLst>
        </xdr:cNvPr>
        <xdr:cNvSpPr txBox="1"/>
      </xdr:nvSpPr>
      <xdr:spPr>
        <a:xfrm>
          <a:off x="609600" y="485775"/>
          <a:ext cx="8515350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↓のタブより試算したい対象物を選択ください。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251463</xdr:colOff>
      <xdr:row>37</xdr:row>
      <xdr:rowOff>184150</xdr:rowOff>
    </xdr:from>
    <xdr:to>
      <xdr:col>5</xdr:col>
      <xdr:colOff>15876</xdr:colOff>
      <xdr:row>40</xdr:row>
      <xdr:rowOff>25400</xdr:rowOff>
    </xdr:to>
    <xdr:sp macro="" textlink="">
      <xdr:nvSpPr>
        <xdr:cNvPr id="2" name="右矢印 22">
          <a:extLst>
            <a:ext uri="{FF2B5EF4-FFF2-40B4-BE49-F238E27FC236}">
              <a16:creationId xmlns:a16="http://schemas.microsoft.com/office/drawing/2014/main" id="{7446D2A7-A83B-4870-92CC-233AA3653EB7}"/>
            </a:ext>
          </a:extLst>
        </xdr:cNvPr>
        <xdr:cNvSpPr/>
      </xdr:nvSpPr>
      <xdr:spPr>
        <a:xfrm>
          <a:off x="1007113" y="7912100"/>
          <a:ext cx="253363" cy="81280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4</xdr:col>
      <xdr:colOff>23283</xdr:colOff>
      <xdr:row>8</xdr:row>
      <xdr:rowOff>185607</xdr:rowOff>
    </xdr:from>
    <xdr:to>
      <xdr:col>11</xdr:col>
      <xdr:colOff>120882</xdr:colOff>
      <xdr:row>11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73FA2E8-969D-4CB2-8D14-A0C49DB94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33" y="1671507"/>
          <a:ext cx="2520124" cy="63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211667</xdr:colOff>
      <xdr:row>3</xdr:row>
      <xdr:rowOff>63500</xdr:rowOff>
    </xdr:from>
    <xdr:to>
      <xdr:col>22</xdr:col>
      <xdr:colOff>721784</xdr:colOff>
      <xdr:row>3</xdr:row>
      <xdr:rowOff>314325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A3603FF-40C2-4AB1-BE23-7C8DB39FC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3617" y="755650"/>
          <a:ext cx="207221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292100</xdr:colOff>
      <xdr:row>29</xdr:row>
      <xdr:rowOff>69275</xdr:rowOff>
    </xdr:from>
    <xdr:to>
      <xdr:col>20</xdr:col>
      <xdr:colOff>1815</xdr:colOff>
      <xdr:row>29</xdr:row>
      <xdr:rowOff>69275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881185A-2FC8-4B63-90CB-43B1AF23DAF3}"/>
            </a:ext>
          </a:extLst>
        </xdr:cNvPr>
        <xdr:cNvCxnSpPr/>
      </xdr:nvCxnSpPr>
      <xdr:spPr>
        <a:xfrm>
          <a:off x="4337050" y="5974775"/>
          <a:ext cx="283391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241300</xdr:colOff>
      <xdr:row>19</xdr:row>
      <xdr:rowOff>127000</xdr:rowOff>
    </xdr:from>
    <xdr:to>
      <xdr:col>19</xdr:col>
      <xdr:colOff>440872</xdr:colOff>
      <xdr:row>28</xdr:row>
      <xdr:rowOff>227446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64FE9FD-C691-4C4B-83D9-616D698E56F9}"/>
            </a:ext>
          </a:extLst>
        </xdr:cNvPr>
        <xdr:cNvSpPr/>
      </xdr:nvSpPr>
      <xdr:spPr>
        <a:xfrm>
          <a:off x="4286250" y="3619500"/>
          <a:ext cx="2866572" cy="227214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20</xdr:col>
      <xdr:colOff>152730</xdr:colOff>
      <xdr:row>19</xdr:row>
      <xdr:rowOff>136070</xdr:rowOff>
    </xdr:from>
    <xdr:to>
      <xdr:col>20</xdr:col>
      <xdr:colOff>152730</xdr:colOff>
      <xdr:row>28</xdr:row>
      <xdr:rowOff>222661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5DC7C5E4-B051-4462-B05F-161661F55326}"/>
            </a:ext>
          </a:extLst>
        </xdr:cNvPr>
        <xdr:cNvCxnSpPr/>
      </xdr:nvCxnSpPr>
      <xdr:spPr>
        <a:xfrm>
          <a:off x="7321880" y="3628570"/>
          <a:ext cx="0" cy="225829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72573</xdr:colOff>
      <xdr:row>43</xdr:row>
      <xdr:rowOff>117929</xdr:rowOff>
    </xdr:from>
    <xdr:to>
      <xdr:col>22</xdr:col>
      <xdr:colOff>861787</xdr:colOff>
      <xdr:row>49</xdr:row>
      <xdr:rowOff>108857</xdr:rowOff>
    </xdr:to>
    <xdr:sp macro="" textlink="">
      <xdr:nvSpPr>
        <xdr:cNvPr id="8" name="テキスト ボックス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BB6EEA-DAE6-4B9D-AEC2-552163254C26}"/>
            </a:ext>
          </a:extLst>
        </xdr:cNvPr>
        <xdr:cNvSpPr txBox="1"/>
      </xdr:nvSpPr>
      <xdr:spPr>
        <a:xfrm>
          <a:off x="2625273" y="9712779"/>
          <a:ext cx="6510564" cy="1235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251463</xdr:colOff>
      <xdr:row>37</xdr:row>
      <xdr:rowOff>184150</xdr:rowOff>
    </xdr:from>
    <xdr:to>
      <xdr:col>5</xdr:col>
      <xdr:colOff>15876</xdr:colOff>
      <xdr:row>40</xdr:row>
      <xdr:rowOff>25400</xdr:rowOff>
    </xdr:to>
    <xdr:sp macro="" textlink="">
      <xdr:nvSpPr>
        <xdr:cNvPr id="2" name="右矢印 22">
          <a:extLst>
            <a:ext uri="{FF2B5EF4-FFF2-40B4-BE49-F238E27FC236}">
              <a16:creationId xmlns:a16="http://schemas.microsoft.com/office/drawing/2014/main" id="{B32F1CA2-69AE-4EE5-BA9B-33E85CF7EE94}"/>
            </a:ext>
          </a:extLst>
        </xdr:cNvPr>
        <xdr:cNvSpPr/>
      </xdr:nvSpPr>
      <xdr:spPr>
        <a:xfrm>
          <a:off x="1007113" y="7893050"/>
          <a:ext cx="253363" cy="812800"/>
        </a:xfrm>
        <a:prstGeom prst="rightArrow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4</xdr:col>
      <xdr:colOff>23283</xdr:colOff>
      <xdr:row>8</xdr:row>
      <xdr:rowOff>185607</xdr:rowOff>
    </xdr:from>
    <xdr:to>
      <xdr:col>11</xdr:col>
      <xdr:colOff>124057</xdr:colOff>
      <xdr:row>11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984D8D6-9272-4E66-9E57-68530F1FC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933" y="1671507"/>
          <a:ext cx="2520124" cy="633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211667</xdr:colOff>
      <xdr:row>3</xdr:row>
      <xdr:rowOff>63500</xdr:rowOff>
    </xdr:from>
    <xdr:to>
      <xdr:col>22</xdr:col>
      <xdr:colOff>713317</xdr:colOff>
      <xdr:row>3</xdr:row>
      <xdr:rowOff>311150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4A13F0A-C3AF-4872-A501-054D2BD09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8717" y="755650"/>
          <a:ext cx="20701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90487</xdr:colOff>
      <xdr:row>28</xdr:row>
      <xdr:rowOff>150813</xdr:rowOff>
    </xdr:from>
    <xdr:to>
      <xdr:col>19</xdr:col>
      <xdr:colOff>111125</xdr:colOff>
      <xdr:row>28</xdr:row>
      <xdr:rowOff>163195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219C5EE-825D-4407-804C-796A20E68408}"/>
            </a:ext>
          </a:extLst>
        </xdr:cNvPr>
        <xdr:cNvCxnSpPr/>
      </xdr:nvCxnSpPr>
      <xdr:spPr>
        <a:xfrm flipV="1">
          <a:off x="6027737" y="5815013"/>
          <a:ext cx="960438" cy="1238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106679</xdr:colOff>
      <xdr:row>18</xdr:row>
      <xdr:rowOff>29527</xdr:rowOff>
    </xdr:from>
    <xdr:to>
      <xdr:col>20</xdr:col>
      <xdr:colOff>106679</xdr:colOff>
      <xdr:row>28</xdr:row>
      <xdr:rowOff>23813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DB7AB35-A3FF-468D-BF97-EB7A239B869D}"/>
            </a:ext>
          </a:extLst>
        </xdr:cNvPr>
        <xdr:cNvCxnSpPr/>
      </xdr:nvCxnSpPr>
      <xdr:spPr>
        <a:xfrm>
          <a:off x="7440929" y="3280727"/>
          <a:ext cx="0" cy="2407286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280549</xdr:colOff>
      <xdr:row>18</xdr:row>
      <xdr:rowOff>30843</xdr:rowOff>
    </xdr:from>
    <xdr:to>
      <xdr:col>15</xdr:col>
      <xdr:colOff>280549</xdr:colOff>
      <xdr:row>20</xdr:row>
      <xdr:rowOff>240365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FC9F81B-C484-4443-B435-ED1A721982F1}"/>
            </a:ext>
          </a:extLst>
        </xdr:cNvPr>
        <xdr:cNvCxnSpPr/>
      </xdr:nvCxnSpPr>
      <xdr:spPr>
        <a:xfrm flipV="1">
          <a:off x="5608199" y="3282043"/>
          <a:ext cx="0" cy="692122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274004</xdr:colOff>
      <xdr:row>18</xdr:row>
      <xdr:rowOff>37128</xdr:rowOff>
    </xdr:from>
    <xdr:to>
      <xdr:col>20</xdr:col>
      <xdr:colOff>22127</xdr:colOff>
      <xdr:row>18</xdr:row>
      <xdr:rowOff>37128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76B6DE6-038C-4626-954A-2887FC00A2F6}"/>
            </a:ext>
          </a:extLst>
        </xdr:cNvPr>
        <xdr:cNvCxnSpPr/>
      </xdr:nvCxnSpPr>
      <xdr:spPr>
        <a:xfrm>
          <a:off x="5601654" y="3288328"/>
          <a:ext cx="1754723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25400</xdr:colOff>
      <xdr:row>18</xdr:row>
      <xdr:rowOff>30843</xdr:rowOff>
    </xdr:from>
    <xdr:to>
      <xdr:col>20</xdr:col>
      <xdr:colOff>25400</xdr:colOff>
      <xdr:row>20</xdr:row>
      <xdr:rowOff>215222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8ADF276-63C1-445D-93B7-E5842B54D7A2}"/>
            </a:ext>
          </a:extLst>
        </xdr:cNvPr>
        <xdr:cNvCxnSpPr/>
      </xdr:nvCxnSpPr>
      <xdr:spPr>
        <a:xfrm flipV="1">
          <a:off x="7359650" y="3282043"/>
          <a:ext cx="0" cy="66697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280573</xdr:colOff>
      <xdr:row>20</xdr:row>
      <xdr:rowOff>227820</xdr:rowOff>
    </xdr:from>
    <xdr:to>
      <xdr:col>17</xdr:col>
      <xdr:colOff>11097</xdr:colOff>
      <xdr:row>22</xdr:row>
      <xdr:rowOff>133031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B56B36E1-22A1-48E7-8DAA-F646CB60106B}"/>
            </a:ext>
          </a:extLst>
        </xdr:cNvPr>
        <xdr:cNvCxnSpPr/>
      </xdr:nvCxnSpPr>
      <xdr:spPr>
        <a:xfrm flipH="1" flipV="1">
          <a:off x="5608223" y="3961620"/>
          <a:ext cx="460774" cy="38781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115710</xdr:colOff>
      <xdr:row>22</xdr:row>
      <xdr:rowOff>129321</xdr:rowOff>
    </xdr:from>
    <xdr:to>
      <xdr:col>16</xdr:col>
      <xdr:colOff>118983</xdr:colOff>
      <xdr:row>28</xdr:row>
      <xdr:rowOff>45357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A0D424E-2F01-4028-83F8-6FAD3A848759}"/>
            </a:ext>
          </a:extLst>
        </xdr:cNvPr>
        <xdr:cNvCxnSpPr/>
      </xdr:nvCxnSpPr>
      <xdr:spPr>
        <a:xfrm flipV="1">
          <a:off x="6052960" y="4345721"/>
          <a:ext cx="3273" cy="1363836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69986</xdr:colOff>
      <xdr:row>22</xdr:row>
      <xdr:rowOff>110464</xdr:rowOff>
    </xdr:from>
    <xdr:to>
      <xdr:col>19</xdr:col>
      <xdr:colOff>69986</xdr:colOff>
      <xdr:row>28</xdr:row>
      <xdr:rowOff>20215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35A9AE1-F86D-479F-ACBD-2870230131BF}"/>
            </a:ext>
          </a:extLst>
        </xdr:cNvPr>
        <xdr:cNvCxnSpPr/>
      </xdr:nvCxnSpPr>
      <xdr:spPr>
        <a:xfrm flipV="1">
          <a:off x="6947036" y="4326864"/>
          <a:ext cx="0" cy="135755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96158</xdr:colOff>
      <xdr:row>28</xdr:row>
      <xdr:rowOff>38100</xdr:rowOff>
    </xdr:from>
    <xdr:to>
      <xdr:col>19</xdr:col>
      <xdr:colOff>70758</xdr:colOff>
      <xdr:row>28</xdr:row>
      <xdr:rowOff>50800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F265E3A-6F0D-4908-89FA-4DD31742D39E}"/>
            </a:ext>
          </a:extLst>
        </xdr:cNvPr>
        <xdr:cNvCxnSpPr/>
      </xdr:nvCxnSpPr>
      <xdr:spPr>
        <a:xfrm flipV="1">
          <a:off x="6033408" y="5702300"/>
          <a:ext cx="914400" cy="127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533083</xdr:colOff>
      <xdr:row>18</xdr:row>
      <xdr:rowOff>71438</xdr:rowOff>
    </xdr:from>
    <xdr:to>
      <xdr:col>15</xdr:col>
      <xdr:colOff>533083</xdr:colOff>
      <xdr:row>22</xdr:row>
      <xdr:rowOff>111125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8BFCD73F-9927-426A-995A-CE41BF422FD8}"/>
            </a:ext>
          </a:extLst>
        </xdr:cNvPr>
        <xdr:cNvCxnSpPr/>
      </xdr:nvCxnSpPr>
      <xdr:spPr>
        <a:xfrm flipV="1">
          <a:off x="5860733" y="3322638"/>
          <a:ext cx="0" cy="100488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317500</xdr:colOff>
      <xdr:row>19</xdr:row>
      <xdr:rowOff>204153</xdr:rowOff>
    </xdr:from>
    <xdr:to>
      <xdr:col>17</xdr:col>
      <xdr:colOff>79375</xdr:colOff>
      <xdr:row>19</xdr:row>
      <xdr:rowOff>204153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A1D1D8FF-6FE8-4E17-9DC5-D88CF3082361}"/>
            </a:ext>
          </a:extLst>
        </xdr:cNvPr>
        <xdr:cNvCxnSpPr/>
      </xdr:nvCxnSpPr>
      <xdr:spPr>
        <a:xfrm flipH="1">
          <a:off x="5645150" y="3696653"/>
          <a:ext cx="4921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31750</xdr:colOff>
      <xdr:row>19</xdr:row>
      <xdr:rowOff>211773</xdr:rowOff>
    </xdr:from>
    <xdr:to>
      <xdr:col>15</xdr:col>
      <xdr:colOff>418464</xdr:colOff>
      <xdr:row>21</xdr:row>
      <xdr:rowOff>182563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E11B16AF-2DD3-415D-9B3B-6A23B6F8E098}"/>
            </a:ext>
          </a:extLst>
        </xdr:cNvPr>
        <xdr:cNvCxnSpPr/>
      </xdr:nvCxnSpPr>
      <xdr:spPr>
        <a:xfrm flipH="1">
          <a:off x="5359400" y="3704273"/>
          <a:ext cx="386714" cy="453390"/>
        </a:xfrm>
        <a:prstGeom prst="line">
          <a:avLst/>
        </a:prstGeom>
        <a:ln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508634</xdr:colOff>
      <xdr:row>18</xdr:row>
      <xdr:rowOff>218440</xdr:rowOff>
    </xdr:from>
    <xdr:to>
      <xdr:col>15</xdr:col>
      <xdr:colOff>534034</xdr:colOff>
      <xdr:row>18</xdr:row>
      <xdr:rowOff>226060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9D059B9-B85D-4AA0-9ADD-8490CC9635F4}"/>
            </a:ext>
          </a:extLst>
        </xdr:cNvPr>
        <xdr:cNvCxnSpPr/>
      </xdr:nvCxnSpPr>
      <xdr:spPr>
        <a:xfrm flipV="1">
          <a:off x="5080634" y="3469640"/>
          <a:ext cx="781050" cy="7620"/>
        </a:xfrm>
        <a:prstGeom prst="line">
          <a:avLst/>
        </a:prstGeom>
        <a:ln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60326</xdr:colOff>
      <xdr:row>20</xdr:row>
      <xdr:rowOff>203200</xdr:rowOff>
    </xdr:from>
    <xdr:to>
      <xdr:col>20</xdr:col>
      <xdr:colOff>10351</xdr:colOff>
      <xdr:row>22</xdr:row>
      <xdr:rowOff>142021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CAE0F754-FAA6-4E68-BEB6-2E0897BEF6F9}"/>
            </a:ext>
          </a:extLst>
        </xdr:cNvPr>
        <xdr:cNvCxnSpPr/>
      </xdr:nvCxnSpPr>
      <xdr:spPr>
        <a:xfrm flipV="1">
          <a:off x="6937376" y="3937000"/>
          <a:ext cx="407225" cy="42142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90714</xdr:colOff>
      <xdr:row>42</xdr:row>
      <xdr:rowOff>208642</xdr:rowOff>
    </xdr:from>
    <xdr:to>
      <xdr:col>22</xdr:col>
      <xdr:colOff>943428</xdr:colOff>
      <xdr:row>48</xdr:row>
      <xdr:rowOff>136070</xdr:rowOff>
    </xdr:to>
    <xdr:sp macro="" textlink="">
      <xdr:nvSpPr>
        <xdr:cNvPr id="19" name="テキスト ボックス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24C2D0-F690-491D-9975-3554BAA8837F}"/>
            </a:ext>
          </a:extLst>
        </xdr:cNvPr>
        <xdr:cNvSpPr txBox="1"/>
      </xdr:nvSpPr>
      <xdr:spPr>
        <a:xfrm>
          <a:off x="2872014" y="9536792"/>
          <a:ext cx="6510564" cy="12418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富士フイルムの社印付き見積書が必要な場合は、上記を試算いただいたうえ、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下記弊社問い合わせフォームに「社印付き見積書希望」と記載いただき、ご連絡ください。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　ご連絡後、弊社より折り返しの連絡をいたしますので、本エクセルを添付して送付ください。</a:t>
          </a:r>
        </a:p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問い合わせフォームは</a:t>
          </a:r>
          <a:r>
            <a:rPr kumimoji="1" lang="ja-JP" altLang="en-US" sz="1100" b="1" u="sng">
              <a:latin typeface="メイリオ" panose="020B0604030504040204" pitchFamily="50" charset="-128"/>
              <a:ea typeface="メイリオ" panose="020B0604030504040204" pitchFamily="50" charset="-128"/>
            </a:rPr>
            <a:t>こちら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C580-B71F-4999-8DFC-1064B0D69843}">
  <sheetPr>
    <tabColor theme="9" tint="0.79998168889431442"/>
  </sheetPr>
  <dimension ref="A1:D9"/>
  <sheetViews>
    <sheetView tabSelected="1" zoomScaleNormal="100" workbookViewId="0">
      <selection activeCell="D7" sqref="D7"/>
    </sheetView>
  </sheetViews>
  <sheetFormatPr defaultColWidth="8.7109375" defaultRowHeight="12.95"/>
  <cols>
    <col min="1" max="1" width="8.42578125" style="87" customWidth="1"/>
    <col min="2" max="2" width="20.7109375" style="87" customWidth="1"/>
    <col min="3" max="4" width="36.42578125" style="87" customWidth="1"/>
    <col min="5" max="16384" width="8.7109375" style="87"/>
  </cols>
  <sheetData>
    <row r="1" spans="1:4">
      <c r="A1" s="87" t="s">
        <v>0</v>
      </c>
    </row>
    <row r="3" spans="1:4" ht="35.450000000000003" customHeight="1">
      <c r="C3" s="94" t="s">
        <v>1</v>
      </c>
      <c r="D3" s="95"/>
    </row>
    <row r="4" spans="1:4" ht="33.6" customHeight="1">
      <c r="B4" s="88"/>
      <c r="C4" s="91" t="s">
        <v>2</v>
      </c>
      <c r="D4" s="89" t="s">
        <v>3</v>
      </c>
    </row>
    <row r="5" spans="1:4" ht="33.6" customHeight="1">
      <c r="A5" s="96" t="s">
        <v>4</v>
      </c>
      <c r="B5" s="93" t="s">
        <v>5</v>
      </c>
      <c r="C5" s="92" t="s">
        <v>6</v>
      </c>
      <c r="D5" s="90" t="s">
        <v>6</v>
      </c>
    </row>
    <row r="6" spans="1:4" ht="33.6" customHeight="1">
      <c r="A6" s="97"/>
      <c r="B6" s="93" t="s">
        <v>7</v>
      </c>
      <c r="C6" s="92" t="s">
        <v>6</v>
      </c>
      <c r="D6" s="90" t="s">
        <v>6</v>
      </c>
    </row>
    <row r="7" spans="1:4" ht="33.6" customHeight="1">
      <c r="A7" s="97"/>
      <c r="B7" s="93" t="s">
        <v>8</v>
      </c>
      <c r="C7" s="92" t="s">
        <v>6</v>
      </c>
      <c r="D7" s="90" t="s">
        <v>6</v>
      </c>
    </row>
    <row r="8" spans="1:4" ht="33.6" customHeight="1">
      <c r="A8" s="98"/>
      <c r="B8" s="93" t="s">
        <v>9</v>
      </c>
      <c r="C8" s="92" t="s">
        <v>6</v>
      </c>
      <c r="D8" s="90" t="s">
        <v>6</v>
      </c>
    </row>
    <row r="9" spans="1:4" ht="33.950000000000003" customHeight="1">
      <c r="B9" s="93" t="s">
        <v>10</v>
      </c>
      <c r="C9" s="92" t="s">
        <v>6</v>
      </c>
      <c r="D9" s="90" t="s">
        <v>6</v>
      </c>
    </row>
  </sheetData>
  <mergeCells count="2">
    <mergeCell ref="C3:D3"/>
    <mergeCell ref="A5:A8"/>
  </mergeCells>
  <phoneticPr fontId="2"/>
  <hyperlinks>
    <hyperlink ref="C5" location="'床版・橋台・壁面（データプラン）'!A1" display="こちらをクリック" xr:uid="{5E582894-7755-4ED0-A9B8-2D44126AA049}"/>
    <hyperlink ref="D5" location="'床版・橋台・壁面 (従量課金)'!A1" display="こちらをクリック" xr:uid="{C03D2F9D-7EF5-42ED-8497-69BA6BBEF85A}"/>
    <hyperlink ref="C6:C8" location="'カルバート（データプラン）'!Print_Area" display="こちらをクリック" xr:uid="{E3F04E55-A643-4350-86DE-976E25124BEE}"/>
    <hyperlink ref="C6" location="'橋脚（データプラン）'!A1" display="こちらをクリック" xr:uid="{670EBDF7-8E2C-4FE2-8B63-7281FF767E03}"/>
    <hyperlink ref="D6" location="'橋脚 (従量課金)'!A1" display="こちらをクリック" xr:uid="{0C3C8087-0901-40B8-B3A3-7D7C1F3B3757}"/>
    <hyperlink ref="C7" location="'カルバート（データプラン）'!A1" display="こちらをクリック" xr:uid="{476DC0CC-A14B-4112-8F34-D9398D352C8A}"/>
    <hyperlink ref="C8" location="'トンネル（データプラン）'!A1" display="こちらをクリック" xr:uid="{C83D20EA-3696-4425-A0F0-DF4FF2206B9F}"/>
    <hyperlink ref="D7:D8" location="'橋脚 (従量課金)'!A1" display="こちらをクリック" xr:uid="{C3E066D6-A780-48FD-BBCA-4F87F1AFD933}"/>
    <hyperlink ref="D7" location="'カルバート (従量課金)'!A1" display="こちらをクリック" xr:uid="{E77D99C7-1746-40D2-BFA1-F2971489D66B}"/>
    <hyperlink ref="D8" location="'トンネル (従量課金)'!Print_Area" display="こちらをクリック" xr:uid="{1AB88E31-7387-4ACC-82DD-8A1C7CF15112}"/>
    <hyperlink ref="C9" location="'各面合計用（データプラン）'!A1" display="こちらをクリック" xr:uid="{D79859A8-8992-4390-B5FB-D5DD6C2B4216}"/>
    <hyperlink ref="D9" location="'各面合計用  (従量課金)'!A1" display="こちらをクリック" xr:uid="{670DF72B-A8B1-4944-843E-AB50F720EA2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93BC-80CB-4832-B5AB-1F2B6D7A8238}">
  <sheetPr>
    <tabColor theme="8" tint="0.59999389629810485"/>
  </sheetPr>
  <dimension ref="A2:AN64"/>
  <sheetViews>
    <sheetView zoomScale="70" zoomScaleNormal="70" workbookViewId="0">
      <selection activeCell="O6" sqref="O6:R6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5" style="1" customWidth="1"/>
    <col min="5" max="5" width="7" style="1" customWidth="1"/>
    <col min="6" max="6" width="4.42578125" style="1" customWidth="1"/>
    <col min="7" max="7" width="6.4257812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7.5703125" style="1" customWidth="1"/>
    <col min="15" max="15" width="10.85546875" style="1" customWidth="1"/>
    <col min="16" max="16" width="8.710937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16384" width="8.85546875" style="1"/>
  </cols>
  <sheetData>
    <row r="2" spans="2:24" s="22" customFormat="1" ht="28.5" customHeight="1">
      <c r="B2" s="29" t="s">
        <v>71</v>
      </c>
    </row>
    <row r="3" spans="2:24" s="22" customFormat="1" ht="8.4499999999999993" customHeight="1"/>
    <row r="4" spans="2:24" s="22" customFormat="1" ht="28.5" customHeight="1">
      <c r="B4" s="39" t="s">
        <v>12</v>
      </c>
      <c r="C4" s="38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  <c r="Q4" s="37"/>
      <c r="R4" s="37"/>
      <c r="S4" s="32"/>
      <c r="T4" s="32"/>
      <c r="U4" s="32"/>
      <c r="V4" s="32"/>
      <c r="W4" s="32"/>
    </row>
    <row r="5" spans="2:24" ht="5.0999999999999996" customHeight="1">
      <c r="Q5" s="1"/>
      <c r="R5" s="1"/>
      <c r="S5" s="1"/>
    </row>
    <row r="6" spans="2:24" ht="18.95">
      <c r="C6" s="50" t="s">
        <v>50</v>
      </c>
      <c r="N6" s="24"/>
      <c r="O6" s="106" t="s">
        <v>72</v>
      </c>
      <c r="P6" s="107"/>
      <c r="Q6" s="107"/>
      <c r="R6" s="108"/>
      <c r="S6" s="1"/>
    </row>
    <row r="7" spans="2:24" ht="5.0999999999999996" customHeight="1">
      <c r="C7" s="50"/>
      <c r="N7" s="24"/>
      <c r="Q7" s="1"/>
      <c r="R7" s="1"/>
      <c r="S7" s="1"/>
    </row>
    <row r="8" spans="2:24" ht="5.0999999999999996" customHeight="1">
      <c r="C8" s="9"/>
      <c r="N8" s="24"/>
      <c r="Q8" s="1"/>
      <c r="R8" s="1"/>
      <c r="T8" s="3"/>
      <c r="U8" s="3"/>
    </row>
    <row r="9" spans="2:24" ht="18.95">
      <c r="C9" s="50" t="s">
        <v>52</v>
      </c>
      <c r="N9" s="24"/>
      <c r="O9" s="109" t="s">
        <v>53</v>
      </c>
      <c r="P9" s="109"/>
      <c r="Q9" s="51"/>
      <c r="R9" s="1"/>
      <c r="S9" s="109" t="s">
        <v>54</v>
      </c>
      <c r="T9" s="109"/>
    </row>
    <row r="10" spans="2:24" ht="18.95">
      <c r="C10" s="9"/>
      <c r="N10" s="25" t="s">
        <v>18</v>
      </c>
      <c r="O10" s="110">
        <v>6000</v>
      </c>
      <c r="P10" s="110"/>
      <c r="Q10" s="19" t="s">
        <v>55</v>
      </c>
      <c r="R10" s="1"/>
      <c r="S10" s="111" t="str">
        <f>IF(O6="GFXシリーズ（1億200万画素）",11648,"")</f>
        <v/>
      </c>
      <c r="T10" s="111"/>
      <c r="U10" s="19" t="s">
        <v>55</v>
      </c>
    </row>
    <row r="11" spans="2:24" ht="18.95">
      <c r="C11" s="9"/>
      <c r="N11" s="25" t="s">
        <v>16</v>
      </c>
      <c r="O11" s="110">
        <v>4000</v>
      </c>
      <c r="P11" s="110"/>
      <c r="Q11" s="19" t="s">
        <v>55</v>
      </c>
      <c r="R11" s="1"/>
      <c r="S11" s="111" t="str">
        <f>IF(O6="GFXシリーズ（1億200万画素）",8736,"")</f>
        <v/>
      </c>
      <c r="T11" s="111"/>
      <c r="U11" s="19" t="s">
        <v>55</v>
      </c>
    </row>
    <row r="12" spans="2:24" ht="11.45" customHeight="1">
      <c r="C12" s="9"/>
      <c r="N12" s="25"/>
      <c r="O12" s="3"/>
      <c r="P12" s="3"/>
      <c r="Q12" s="19"/>
      <c r="R12" s="1"/>
      <c r="S12" s="21"/>
      <c r="T12" s="21"/>
      <c r="U12" s="19"/>
    </row>
    <row r="13" spans="2:24" ht="5.0999999999999996" customHeight="1">
      <c r="C13" s="9"/>
      <c r="N13" s="24"/>
      <c r="Q13" s="1"/>
      <c r="R13" s="1"/>
      <c r="S13" s="1"/>
    </row>
    <row r="14" spans="2:24" ht="18.95">
      <c r="C14" s="9" t="s">
        <v>56</v>
      </c>
      <c r="N14" s="24"/>
      <c r="O14" s="99" t="s">
        <v>28</v>
      </c>
      <c r="P14" s="100"/>
      <c r="Q14" s="100"/>
      <c r="R14" s="101"/>
      <c r="S14" s="1"/>
      <c r="U14" s="3"/>
      <c r="V14" s="3"/>
      <c r="W14" s="3"/>
      <c r="X14" s="3"/>
    </row>
    <row r="15" spans="2:24" ht="5.0999999999999996" customHeight="1">
      <c r="C15" s="9"/>
      <c r="N15" s="24"/>
      <c r="Q15" s="1"/>
      <c r="R15" s="1"/>
      <c r="S15" s="1"/>
      <c r="U15" s="3"/>
      <c r="V15" s="3"/>
      <c r="W15" s="3"/>
      <c r="X15" s="3"/>
    </row>
    <row r="16" spans="2:24" ht="5.0999999999999996" customHeight="1">
      <c r="C16" s="9"/>
      <c r="N16" s="24"/>
      <c r="Q16" s="1"/>
      <c r="R16" s="1"/>
      <c r="S16" s="1"/>
      <c r="U16" s="3"/>
      <c r="V16" s="3"/>
    </row>
    <row r="17" spans="3:40" ht="17.45" customHeight="1">
      <c r="C17" s="9" t="s">
        <v>57</v>
      </c>
      <c r="N17" s="26"/>
      <c r="O17" s="19"/>
      <c r="P17" s="19"/>
      <c r="Q17" s="19"/>
      <c r="R17" s="19"/>
      <c r="S17" s="19"/>
      <c r="T17" s="19"/>
      <c r="U17" s="19"/>
      <c r="V17" s="19"/>
    </row>
    <row r="18" spans="3:40" ht="18.95">
      <c r="N18" s="27"/>
      <c r="O18" s="8"/>
      <c r="P18" s="8"/>
      <c r="Q18" s="8"/>
      <c r="R18" s="8"/>
      <c r="S18" s="8"/>
      <c r="T18" s="8"/>
      <c r="U18" s="8"/>
      <c r="V18" s="8"/>
      <c r="W18" s="9"/>
      <c r="X18" s="9"/>
      <c r="AL18" s="3"/>
      <c r="AM18" s="3"/>
      <c r="AN18" s="3"/>
    </row>
    <row r="19" spans="3:40" ht="18.95">
      <c r="N19" s="27" t="s">
        <v>29</v>
      </c>
      <c r="O19" s="11"/>
      <c r="P19" s="8" t="s">
        <v>17</v>
      </c>
      <c r="Q19" s="8"/>
      <c r="R19" s="8"/>
      <c r="S19" s="8"/>
      <c r="T19" s="8"/>
      <c r="U19" s="8"/>
      <c r="V19" s="8"/>
      <c r="W19" s="8"/>
      <c r="X19" s="9"/>
      <c r="Z19" s="8"/>
      <c r="AA19" s="8"/>
      <c r="AL19" s="3"/>
    </row>
    <row r="20" spans="3:40" ht="18.95">
      <c r="N20" s="27"/>
      <c r="O20" s="8"/>
      <c r="P20" s="8"/>
      <c r="Q20" s="8"/>
      <c r="R20" s="8"/>
      <c r="S20" s="8"/>
      <c r="T20" s="8"/>
      <c r="U20" s="8"/>
      <c r="V20" s="8"/>
      <c r="W20" s="9"/>
      <c r="X20" s="9"/>
      <c r="Z20" s="8"/>
      <c r="AA20" s="8"/>
      <c r="AL20" s="3"/>
      <c r="AM20" s="3"/>
      <c r="AN20" s="3"/>
    </row>
    <row r="21" spans="3:40" ht="18.95">
      <c r="N21" s="27"/>
      <c r="O21" s="8"/>
      <c r="P21" s="8"/>
      <c r="Q21" s="8"/>
      <c r="R21" s="8"/>
      <c r="S21" s="8"/>
      <c r="T21" s="8"/>
      <c r="U21" s="8"/>
      <c r="V21" s="8"/>
      <c r="W21" s="9"/>
      <c r="X21" s="9"/>
      <c r="Z21" s="8"/>
      <c r="AA21" s="8"/>
    </row>
    <row r="22" spans="3:40" ht="18.95">
      <c r="N22" s="27"/>
      <c r="O22" s="8"/>
      <c r="P22" s="8"/>
      <c r="Q22" s="8"/>
      <c r="R22" s="8"/>
      <c r="S22" s="8"/>
      <c r="T22" s="8"/>
      <c r="U22" s="8"/>
      <c r="V22" s="8"/>
      <c r="W22" s="9"/>
      <c r="X22" s="9"/>
      <c r="Z22" s="8"/>
      <c r="AA22" s="8"/>
    </row>
    <row r="23" spans="3:40" ht="18.95">
      <c r="N23" s="27" t="s">
        <v>30</v>
      </c>
      <c r="O23" s="11"/>
      <c r="P23" s="8" t="s">
        <v>17</v>
      </c>
      <c r="Q23" s="8"/>
      <c r="R23" s="8"/>
      <c r="S23" s="8"/>
      <c r="T23" s="8"/>
      <c r="U23" s="10" t="s">
        <v>31</v>
      </c>
      <c r="V23" s="11"/>
      <c r="W23" s="9" t="s">
        <v>17</v>
      </c>
      <c r="X23" s="9"/>
      <c r="Z23" s="8"/>
      <c r="AA23" s="8"/>
    </row>
    <row r="24" spans="3:40" ht="18.95">
      <c r="N24" s="27"/>
      <c r="O24" s="8"/>
      <c r="P24" s="8"/>
      <c r="Q24" s="8"/>
      <c r="R24" s="8"/>
      <c r="S24" s="8"/>
      <c r="T24" s="8"/>
      <c r="U24" s="8"/>
      <c r="V24" s="8"/>
      <c r="W24" s="9"/>
      <c r="X24" s="9"/>
      <c r="Z24" s="8"/>
      <c r="AA24" s="8"/>
    </row>
    <row r="25" spans="3:40" ht="18.95">
      <c r="N25" s="27"/>
      <c r="O25" s="8"/>
      <c r="P25" s="8"/>
      <c r="Q25" s="8"/>
      <c r="R25" s="8"/>
      <c r="S25" s="8"/>
      <c r="T25" s="8"/>
      <c r="U25" s="8"/>
      <c r="V25" s="8"/>
      <c r="W25" s="9"/>
      <c r="X25" s="9"/>
      <c r="Z25" s="8"/>
      <c r="AA25" s="8"/>
    </row>
    <row r="26" spans="3:40" ht="18.95">
      <c r="N26" s="27"/>
      <c r="O26" s="8"/>
      <c r="P26" s="8"/>
      <c r="Q26" s="8"/>
      <c r="R26" s="8"/>
      <c r="S26" s="8"/>
      <c r="T26" s="8"/>
      <c r="U26" s="8"/>
      <c r="V26" s="8"/>
      <c r="W26" s="9"/>
      <c r="X26" s="9"/>
      <c r="Z26" s="8"/>
      <c r="AA26" s="8"/>
    </row>
    <row r="27" spans="3:40" ht="18.95">
      <c r="N27" s="27"/>
      <c r="O27" s="8"/>
      <c r="P27" s="8"/>
      <c r="Q27" s="8"/>
      <c r="R27" s="8"/>
      <c r="S27" s="8"/>
      <c r="T27" s="8"/>
      <c r="U27" s="8"/>
      <c r="V27" s="8"/>
      <c r="W27" s="9"/>
      <c r="X27" s="9"/>
      <c r="Z27" s="8"/>
      <c r="AA27" s="8"/>
      <c r="AI27" s="2"/>
    </row>
    <row r="28" spans="3:40" ht="18.95">
      <c r="N28" s="27"/>
      <c r="O28" s="8"/>
      <c r="P28" s="8"/>
      <c r="Q28" s="8"/>
      <c r="R28" s="8"/>
      <c r="S28" s="8"/>
      <c r="T28" s="8"/>
      <c r="U28" s="8"/>
      <c r="V28" s="8"/>
      <c r="W28" s="9"/>
      <c r="X28" s="9"/>
      <c r="Z28" s="8"/>
      <c r="AA28" s="8"/>
    </row>
    <row r="29" spans="3:40" ht="18.95">
      <c r="N29" s="27"/>
      <c r="O29" s="8"/>
      <c r="P29" s="8"/>
      <c r="Q29" s="8"/>
      <c r="R29" s="8"/>
      <c r="S29" s="8"/>
      <c r="T29" s="8"/>
      <c r="U29" s="8"/>
      <c r="V29" s="8"/>
      <c r="W29" s="9"/>
      <c r="X29" s="9"/>
      <c r="Z29" s="8"/>
      <c r="AA29" s="8"/>
    </row>
    <row r="30" spans="3:40" ht="18.95">
      <c r="N30" s="27"/>
      <c r="O30" s="8"/>
      <c r="P30" s="8"/>
      <c r="Q30" s="8"/>
      <c r="R30" s="8"/>
      <c r="S30" s="8"/>
      <c r="T30" s="8"/>
      <c r="U30" s="8"/>
      <c r="V30" s="8"/>
      <c r="W30" s="9"/>
      <c r="X30" s="9"/>
      <c r="Z30" s="8"/>
      <c r="AA30" s="8"/>
    </row>
    <row r="31" spans="3:40" ht="18.95">
      <c r="N31" s="27"/>
      <c r="O31" s="8"/>
      <c r="P31" s="10" t="s">
        <v>32</v>
      </c>
      <c r="Q31" s="102"/>
      <c r="R31" s="103"/>
      <c r="S31" s="8" t="s">
        <v>17</v>
      </c>
      <c r="T31" s="8"/>
      <c r="U31" s="8"/>
      <c r="V31" s="8"/>
      <c r="W31" s="9"/>
      <c r="X31" s="9"/>
      <c r="Z31" s="8"/>
      <c r="AA31" s="8"/>
    </row>
    <row r="32" spans="3:40" ht="18.95">
      <c r="D32" s="19"/>
      <c r="E32" s="19"/>
      <c r="F32" s="19"/>
      <c r="N32" s="26"/>
      <c r="O32" s="19"/>
      <c r="P32" s="19"/>
      <c r="Q32" s="1"/>
      <c r="R32" s="1"/>
      <c r="S32" s="15"/>
      <c r="T32" s="16"/>
      <c r="U32" s="16"/>
      <c r="V32" s="16"/>
      <c r="W32" s="16"/>
      <c r="X32" s="16"/>
      <c r="Z32" s="8"/>
      <c r="AA32" s="8"/>
      <c r="AL32" s="3"/>
      <c r="AM32" s="3"/>
      <c r="AN32" s="3"/>
    </row>
    <row r="33" spans="1:30">
      <c r="D33" s="19"/>
      <c r="E33" s="19"/>
      <c r="F33" s="19"/>
      <c r="L33" s="19"/>
      <c r="M33" s="19"/>
      <c r="N33" s="19"/>
      <c r="Q33" s="15"/>
      <c r="R33" s="16"/>
      <c r="S33" s="16"/>
      <c r="T33" s="16"/>
      <c r="U33" s="16"/>
      <c r="V33" s="16"/>
      <c r="W33" s="16"/>
      <c r="X33" s="16"/>
      <c r="Y33" s="16"/>
    </row>
    <row r="34" spans="1:30" s="22" customFormat="1" ht="28.5" customHeight="1">
      <c r="B34" s="39" t="s">
        <v>19</v>
      </c>
      <c r="C34" s="38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7"/>
      <c r="Q34" s="37"/>
      <c r="R34" s="37"/>
      <c r="S34" s="32"/>
      <c r="T34" s="32"/>
      <c r="U34" s="32"/>
      <c r="V34" s="32"/>
      <c r="W34" s="32"/>
    </row>
    <row r="35" spans="1:30" ht="10.5" customHeight="1">
      <c r="Q35" s="1"/>
      <c r="R35" s="1"/>
      <c r="S35" s="1"/>
    </row>
    <row r="36" spans="1:30" s="30" customFormat="1" ht="18.95">
      <c r="E36" s="9" t="s">
        <v>58</v>
      </c>
      <c r="M36" s="9" t="s">
        <v>59</v>
      </c>
      <c r="S36" s="31"/>
      <c r="U36" s="9" t="s">
        <v>60</v>
      </c>
      <c r="AD36" s="31"/>
    </row>
    <row r="37" spans="1:30" ht="9.6" customHeight="1">
      <c r="F37" s="18"/>
      <c r="K37" s="5"/>
      <c r="L37" s="5"/>
      <c r="M37" s="5"/>
      <c r="N37" s="5"/>
      <c r="O37" s="5"/>
      <c r="P37" s="5"/>
      <c r="Q37" s="1"/>
      <c r="R37" s="1"/>
      <c r="S37" s="52"/>
      <c r="T37" s="5"/>
      <c r="U37" s="53"/>
      <c r="V37" s="5"/>
      <c r="W37" s="5"/>
      <c r="AD37" s="16"/>
    </row>
    <row r="38" spans="1:30" ht="25.5" customHeight="1">
      <c r="D38" s="3" t="s">
        <v>61</v>
      </c>
      <c r="G38" s="20" t="s">
        <v>62</v>
      </c>
      <c r="K38" s="5"/>
      <c r="L38" s="7" t="s">
        <v>21</v>
      </c>
      <c r="M38" s="43" t="s">
        <v>18</v>
      </c>
      <c r="N38" s="43" t="s">
        <v>16</v>
      </c>
      <c r="O38" s="43" t="s">
        <v>22</v>
      </c>
      <c r="P38" s="55" t="s">
        <v>23</v>
      </c>
      <c r="Q38" s="1"/>
      <c r="R38" s="1"/>
      <c r="S38" s="105" t="s">
        <v>63</v>
      </c>
      <c r="T38" s="114"/>
      <c r="U38" s="56" t="s">
        <v>64</v>
      </c>
      <c r="V38" s="56" t="s">
        <v>65</v>
      </c>
      <c r="W38" s="57" t="s">
        <v>66</v>
      </c>
    </row>
    <row r="39" spans="1:30" ht="25.5" customHeight="1">
      <c r="C39" s="2" t="s">
        <v>18</v>
      </c>
      <c r="D39" s="6">
        <f>IF(O14=条件設定!$C$6,IF(S10="",O10*0.3/1000,S10*0.3/1000),IF(S10="",O10*0.6/1000,S10*0.6/1000))</f>
        <v>3.6</v>
      </c>
      <c r="E39" s="1" t="s">
        <v>17</v>
      </c>
      <c r="F39" s="2" t="s">
        <v>18</v>
      </c>
      <c r="G39" s="6">
        <f>D39-(D39*0.2)</f>
        <v>2.88</v>
      </c>
      <c r="H39" s="1" t="s">
        <v>17</v>
      </c>
      <c r="L39" s="1" t="s">
        <v>33</v>
      </c>
      <c r="M39" s="74">
        <f>IF(Q31-D39&lt;=0,1,ROUNDUP((Q31-D39)/G39,0)+1)</f>
        <v>1</v>
      </c>
      <c r="N39" s="74">
        <f>IF(V23-D40&lt;=0,1,ROUNDUP((V23-D40)/G40,0)+1)</f>
        <v>1</v>
      </c>
      <c r="O39" s="23">
        <v>1</v>
      </c>
      <c r="P39" s="75">
        <f>M39*N39*O39</f>
        <v>1</v>
      </c>
      <c r="Q39" s="1"/>
      <c r="R39" s="1"/>
      <c r="S39" s="60" t="s">
        <v>67</v>
      </c>
      <c r="T39" s="61">
        <v>100</v>
      </c>
      <c r="U39" s="62">
        <f>VLOOKUP($O$6&amp;$O$14,条件設定!$C$10:$I$15,5,FALSE)</f>
        <v>400</v>
      </c>
      <c r="V39" s="63">
        <f>IF($P$41-T39&gt;0,T39,$P$41)</f>
        <v>3</v>
      </c>
      <c r="W39" s="64">
        <f>V39*U39</f>
        <v>1200</v>
      </c>
    </row>
    <row r="40" spans="1:30" ht="25.5" customHeight="1">
      <c r="C40" s="2" t="s">
        <v>16</v>
      </c>
      <c r="D40" s="6">
        <f>IF(O14=条件設定!$C$6,IF(S11="",O11*0.3/1000,S11*0.3/1000),IF(S11="",O11*0.6/1000,S11*0.6/1000))</f>
        <v>2.4</v>
      </c>
      <c r="E40" s="1" t="s">
        <v>17</v>
      </c>
      <c r="F40" s="2" t="s">
        <v>16</v>
      </c>
      <c r="G40" s="6">
        <f>D40-(D40*0.2)</f>
        <v>1.92</v>
      </c>
      <c r="H40" s="1" t="s">
        <v>17</v>
      </c>
      <c r="L40" s="1" t="s">
        <v>34</v>
      </c>
      <c r="M40" s="74">
        <f>IF(O23-D39&lt;=0,1,ROUNDUP((O23-D39)/G39,0)+1)</f>
        <v>1</v>
      </c>
      <c r="N40" s="74">
        <f>IF(O19-D40&lt;=0,1,ROUNDUP((O19-D40)/G40,0)+1)</f>
        <v>1</v>
      </c>
      <c r="O40" s="23">
        <v>2</v>
      </c>
      <c r="P40" s="75">
        <f t="shared" ref="P40" si="0">M40*N40*O40</f>
        <v>2</v>
      </c>
      <c r="Q40" s="1"/>
      <c r="R40" s="16"/>
      <c r="S40" s="60" t="s">
        <v>68</v>
      </c>
      <c r="T40" s="61">
        <v>1000</v>
      </c>
      <c r="U40" s="62">
        <f>VLOOKUP($O$6&amp;$O$14,条件設定!$C$10:$I$15,6,FALSE)</f>
        <v>300</v>
      </c>
      <c r="V40" s="63">
        <f>IF($P$41-V39=0,0,IF($P$41-T40&gt;0,T40-T39,$P$41-T39))</f>
        <v>0</v>
      </c>
      <c r="W40" s="64">
        <f>V40*U40</f>
        <v>0</v>
      </c>
    </row>
    <row r="41" spans="1:30" s="16" customFormat="1" ht="25.5" customHeight="1">
      <c r="A41" s="15"/>
      <c r="B41" s="1"/>
      <c r="J41" s="9"/>
      <c r="K41" s="35"/>
      <c r="L41" s="34" t="s">
        <v>25</v>
      </c>
      <c r="M41" s="35"/>
      <c r="N41" s="35"/>
      <c r="O41" s="36"/>
      <c r="P41" s="65">
        <f>SUM(P39:P40)</f>
        <v>3</v>
      </c>
      <c r="S41" s="66" t="s">
        <v>69</v>
      </c>
      <c r="T41" s="67"/>
      <c r="U41" s="68">
        <f>VLOOKUP($O$6&amp;$O$14,条件設定!$C$10:$I$15,7,FALSE)</f>
        <v>200</v>
      </c>
      <c r="V41" s="69">
        <f>IF($P$41-T40&lt;=0,0,($P$41-T40))</f>
        <v>0</v>
      </c>
      <c r="W41" s="70">
        <f>V41*U41</f>
        <v>0</v>
      </c>
      <c r="Y41" s="1"/>
    </row>
    <row r="42" spans="1:30" s="33" customFormat="1" ht="25.5" customHeight="1">
      <c r="B42" s="9"/>
      <c r="S42" s="71" t="s">
        <v>70</v>
      </c>
      <c r="T42" s="72"/>
      <c r="U42" s="72"/>
      <c r="V42" s="72">
        <f>SUM(V39:V41)</f>
        <v>3</v>
      </c>
      <c r="W42" s="73">
        <f>SUM(W39:W41)</f>
        <v>1200</v>
      </c>
      <c r="Y42" s="9"/>
    </row>
    <row r="43" spans="1:30" s="16" customFormat="1" ht="19.5" customHeight="1">
      <c r="A43" s="15"/>
      <c r="B43" s="1"/>
      <c r="J43" s="1"/>
      <c r="K43" s="104"/>
      <c r="L43" s="104"/>
      <c r="M43" s="104"/>
      <c r="N43" s="104"/>
      <c r="S43" s="1"/>
      <c r="Y43" s="1"/>
    </row>
    <row r="44" spans="1:30" s="16" customFormat="1">
      <c r="A44" s="15"/>
      <c r="B44" s="1"/>
      <c r="J44" s="1"/>
      <c r="S44" s="1"/>
      <c r="W44" s="1"/>
      <c r="Y44" s="1"/>
    </row>
    <row r="45" spans="1:30" s="16" customFormat="1" ht="14.25" customHeight="1">
      <c r="A45" s="15"/>
      <c r="B45" s="1"/>
      <c r="J45" s="1"/>
      <c r="S45" s="1"/>
      <c r="W45" s="1"/>
      <c r="Y45" s="1"/>
    </row>
    <row r="46" spans="1:30">
      <c r="Q46" s="1"/>
      <c r="R46" s="1"/>
      <c r="S46" s="1"/>
    </row>
    <row r="47" spans="1:30">
      <c r="Q47" s="1"/>
      <c r="R47" s="1"/>
      <c r="S47" s="1"/>
    </row>
    <row r="48" spans="1:30">
      <c r="K48" s="16"/>
      <c r="L48" s="16"/>
      <c r="M48" s="16"/>
      <c r="N48" s="16"/>
      <c r="O48" s="16"/>
      <c r="Q48" s="1"/>
    </row>
    <row r="49" spans="1:25">
      <c r="K49" s="16"/>
      <c r="L49" s="16"/>
      <c r="M49" s="16"/>
      <c r="N49" s="16"/>
      <c r="O49" s="16"/>
      <c r="Q49" s="1"/>
    </row>
    <row r="50" spans="1:25">
      <c r="K50" s="16"/>
      <c r="L50" s="16"/>
      <c r="M50" s="16"/>
      <c r="N50" s="16"/>
      <c r="O50" s="16"/>
      <c r="Q50" s="1"/>
    </row>
    <row r="51" spans="1:25">
      <c r="K51" s="16"/>
      <c r="L51" s="16"/>
      <c r="M51" s="16"/>
      <c r="N51" s="16"/>
      <c r="O51" s="16"/>
      <c r="Q51" s="1"/>
    </row>
    <row r="52" spans="1:25">
      <c r="K52" s="16"/>
      <c r="L52" s="16"/>
      <c r="M52" s="16"/>
      <c r="N52" s="16"/>
      <c r="O52" s="16"/>
      <c r="Q52" s="1"/>
    </row>
    <row r="53" spans="1:25">
      <c r="Q53" s="1"/>
    </row>
    <row r="55" spans="1:25">
      <c r="W55" s="3"/>
    </row>
    <row r="56" spans="1:25">
      <c r="W56" s="3"/>
    </row>
    <row r="57" spans="1:25" s="3" customFormat="1">
      <c r="A57" s="1"/>
      <c r="B57" s="1"/>
      <c r="C57" s="1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T57" s="1"/>
      <c r="U57" s="1"/>
      <c r="V57" s="1"/>
      <c r="W57" s="1"/>
    </row>
    <row r="58" spans="1:25" s="3" customFormat="1">
      <c r="A58" s="1"/>
      <c r="B58" s="1"/>
      <c r="C58" s="1"/>
      <c r="L58" s="1"/>
      <c r="M58" s="1"/>
      <c r="N58" s="1"/>
      <c r="O58" s="1"/>
      <c r="P58" s="1"/>
      <c r="T58" s="1"/>
      <c r="U58" s="1"/>
      <c r="V58" s="1"/>
      <c r="W58" s="1"/>
    </row>
    <row r="62" spans="1:25">
      <c r="V62" s="3"/>
      <c r="Y62" s="20"/>
    </row>
    <row r="63" spans="1:25">
      <c r="U63" s="2"/>
      <c r="V63" s="6"/>
      <c r="X63" s="2"/>
      <c r="Y63" s="6"/>
    </row>
    <row r="64" spans="1:25">
      <c r="U64" s="2"/>
      <c r="V64" s="6"/>
      <c r="X64" s="2"/>
      <c r="Y64" s="6"/>
    </row>
  </sheetData>
  <mergeCells count="11">
    <mergeCell ref="O14:R14"/>
    <mergeCell ref="Q31:R31"/>
    <mergeCell ref="S38:T38"/>
    <mergeCell ref="K43:N43"/>
    <mergeCell ref="O6:R6"/>
    <mergeCell ref="O9:P9"/>
    <mergeCell ref="S9:T9"/>
    <mergeCell ref="O10:P10"/>
    <mergeCell ref="S10:T10"/>
    <mergeCell ref="O11:P11"/>
    <mergeCell ref="S11:T11"/>
  </mergeCells>
  <phoneticPr fontId="2"/>
  <conditionalFormatting sqref="O10:P11">
    <cfRule type="expression" dxfId="3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7E9349-216D-4D61-97FD-C3F48FE7B968}">
          <x14:formula1>
            <xm:f>条件設定!$C$6:$C$7</xm:f>
          </x14:formula1>
          <xm:sqref>O14:R14</xm:sqref>
        </x14:dataValidation>
        <x14:dataValidation type="list" allowBlank="1" showInputMessage="1" showErrorMessage="1" xr:uid="{C21B2B7C-C902-47D8-B96B-9274E33B4206}">
          <x14:formula1>
            <xm:f>条件設定!$C$3:$C$4</xm:f>
          </x14:formula1>
          <xm:sqref>O6:R6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5943-704B-4A34-9351-C9560901C1FC}">
  <sheetPr>
    <tabColor theme="8" tint="0.59999389629810485"/>
  </sheetPr>
  <dimension ref="A1:AD57"/>
  <sheetViews>
    <sheetView zoomScale="70" zoomScaleNormal="70" workbookViewId="0">
      <selection activeCell="O14" sqref="O14:R14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6.85546875" style="1" customWidth="1"/>
    <col min="5" max="5" width="7" style="1" customWidth="1"/>
    <col min="6" max="6" width="4.42578125" style="1" customWidth="1"/>
    <col min="7" max="7" width="6.4257812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5.140625" style="1" customWidth="1"/>
    <col min="15" max="15" width="10.85546875" style="1" customWidth="1"/>
    <col min="16" max="16" width="8.710937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16384" width="8.85546875" style="1"/>
  </cols>
  <sheetData>
    <row r="1" spans="2:24" ht="5.45" customHeight="1"/>
    <row r="2" spans="2:24" s="22" customFormat="1" ht="28.5" customHeight="1">
      <c r="B2" s="29" t="s">
        <v>73</v>
      </c>
    </row>
    <row r="3" spans="2:24" s="22" customFormat="1" ht="8.4499999999999993" customHeight="1"/>
    <row r="4" spans="2:24" s="22" customFormat="1" ht="28.5" customHeight="1">
      <c r="B4" s="39" t="s">
        <v>12</v>
      </c>
      <c r="C4" s="38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  <c r="Q4" s="37"/>
      <c r="R4" s="37"/>
      <c r="S4" s="32"/>
      <c r="T4" s="32"/>
      <c r="U4" s="32"/>
      <c r="V4" s="32"/>
      <c r="W4" s="32"/>
    </row>
    <row r="5" spans="2:24" ht="5.0999999999999996" customHeight="1">
      <c r="Q5" s="1"/>
      <c r="R5" s="1"/>
      <c r="S5" s="1"/>
    </row>
    <row r="6" spans="2:24" ht="18.95">
      <c r="C6" s="50" t="s">
        <v>50</v>
      </c>
      <c r="N6" s="24"/>
      <c r="O6" s="106" t="s">
        <v>72</v>
      </c>
      <c r="P6" s="107"/>
      <c r="Q6" s="107"/>
      <c r="R6" s="108"/>
      <c r="S6" s="1"/>
    </row>
    <row r="7" spans="2:24" ht="5.0999999999999996" customHeight="1">
      <c r="C7" s="50"/>
      <c r="N7" s="24"/>
      <c r="Q7" s="1"/>
      <c r="R7" s="1"/>
      <c r="S7" s="1"/>
    </row>
    <row r="8" spans="2:24" ht="5.0999999999999996" customHeight="1">
      <c r="C8" s="9"/>
      <c r="N8" s="24"/>
      <c r="Q8" s="1"/>
      <c r="R8" s="1"/>
      <c r="T8" s="3"/>
      <c r="U8" s="3"/>
    </row>
    <row r="9" spans="2:24" ht="18.95">
      <c r="C9" s="50" t="s">
        <v>52</v>
      </c>
      <c r="N9" s="24"/>
      <c r="O9" s="109" t="s">
        <v>53</v>
      </c>
      <c r="P9" s="109"/>
      <c r="Q9" s="51"/>
      <c r="R9" s="1"/>
      <c r="S9" s="109" t="s">
        <v>54</v>
      </c>
      <c r="T9" s="109"/>
    </row>
    <row r="10" spans="2:24" ht="18.95">
      <c r="C10" s="9"/>
      <c r="N10" s="25" t="s">
        <v>18</v>
      </c>
      <c r="O10" s="110">
        <v>6000</v>
      </c>
      <c r="P10" s="110"/>
      <c r="Q10" s="19" t="s">
        <v>55</v>
      </c>
      <c r="R10" s="1"/>
      <c r="S10" s="111" t="str">
        <f>IF(O6="GFXシリーズ（1億200万画素）",11648,"")</f>
        <v/>
      </c>
      <c r="T10" s="111"/>
      <c r="U10" s="19" t="s">
        <v>55</v>
      </c>
    </row>
    <row r="11" spans="2:24" ht="18.95">
      <c r="C11" s="9"/>
      <c r="N11" s="25" t="s">
        <v>16</v>
      </c>
      <c r="O11" s="110">
        <v>4000</v>
      </c>
      <c r="P11" s="110"/>
      <c r="Q11" s="19" t="s">
        <v>55</v>
      </c>
      <c r="R11" s="1"/>
      <c r="S11" s="111" t="str">
        <f>IF(O6="GFXシリーズ（1億200万画素）",8736,"")</f>
        <v/>
      </c>
      <c r="T11" s="111"/>
      <c r="U11" s="19" t="s">
        <v>55</v>
      </c>
    </row>
    <row r="12" spans="2:24" ht="11.45" customHeight="1">
      <c r="C12" s="9"/>
      <c r="N12" s="25"/>
      <c r="O12" s="3"/>
      <c r="P12" s="3"/>
      <c r="Q12" s="19"/>
      <c r="R12" s="1"/>
      <c r="S12" s="21"/>
      <c r="T12" s="21"/>
      <c r="U12" s="19"/>
    </row>
    <row r="13" spans="2:24" ht="5.0999999999999996" customHeight="1">
      <c r="C13" s="9"/>
      <c r="N13" s="24"/>
      <c r="Q13" s="1"/>
      <c r="R13" s="1"/>
      <c r="S13" s="1"/>
    </row>
    <row r="14" spans="2:24" ht="18.95">
      <c r="C14" s="9" t="s">
        <v>56</v>
      </c>
      <c r="N14" s="24"/>
      <c r="O14" s="99" t="s">
        <v>14</v>
      </c>
      <c r="P14" s="100"/>
      <c r="Q14" s="100"/>
      <c r="R14" s="101"/>
      <c r="S14" s="1"/>
      <c r="U14" s="3"/>
      <c r="V14" s="3"/>
      <c r="W14" s="3"/>
      <c r="X14" s="3"/>
    </row>
    <row r="15" spans="2:24" ht="5.0999999999999996" customHeight="1">
      <c r="C15" s="9"/>
      <c r="N15" s="24"/>
      <c r="Q15" s="1"/>
      <c r="R15" s="1"/>
      <c r="S15" s="1"/>
      <c r="U15" s="3"/>
      <c r="V15" s="3"/>
      <c r="W15" s="3"/>
      <c r="X15" s="3"/>
    </row>
    <row r="16" spans="2:24" ht="5.0999999999999996" customHeight="1">
      <c r="C16" s="9"/>
      <c r="N16" s="24"/>
      <c r="Q16" s="1"/>
      <c r="R16" s="1"/>
      <c r="S16" s="1"/>
      <c r="U16" s="3"/>
      <c r="V16" s="3"/>
    </row>
    <row r="17" spans="3:25" ht="17.45" customHeight="1">
      <c r="C17" s="9" t="s">
        <v>57</v>
      </c>
      <c r="N17" s="26"/>
      <c r="O17" s="19"/>
      <c r="P17" s="19"/>
      <c r="Q17" s="19"/>
      <c r="R17" s="19"/>
      <c r="S17" s="19"/>
      <c r="T17" s="19"/>
      <c r="U17" s="19"/>
      <c r="V17" s="19"/>
    </row>
    <row r="18" spans="3:25" ht="18.95">
      <c r="N18" s="27" t="s">
        <v>37</v>
      </c>
      <c r="O18" s="8"/>
      <c r="P18" s="8"/>
      <c r="Q18" s="8"/>
      <c r="R18" s="8"/>
      <c r="S18" s="8"/>
      <c r="T18" s="8"/>
      <c r="U18" s="8" t="s">
        <v>38</v>
      </c>
      <c r="V18" s="8"/>
      <c r="W18" s="9"/>
      <c r="X18" s="9"/>
    </row>
    <row r="19" spans="3:25" ht="18.95">
      <c r="N19" s="28" t="s">
        <v>39</v>
      </c>
      <c r="O19" s="11"/>
      <c r="P19" s="8" t="s">
        <v>17</v>
      </c>
      <c r="Q19" s="8"/>
      <c r="R19" s="8"/>
      <c r="S19" s="8"/>
      <c r="T19" s="8"/>
      <c r="U19" s="10" t="s">
        <v>39</v>
      </c>
      <c r="V19" s="11"/>
      <c r="W19" s="9" t="s">
        <v>17</v>
      </c>
      <c r="X19" s="9"/>
    </row>
    <row r="20" spans="3:25" ht="18.95">
      <c r="N20" s="27"/>
      <c r="O20" s="8"/>
      <c r="P20" s="8"/>
      <c r="Q20" s="8"/>
      <c r="R20" s="8"/>
      <c r="S20" s="8"/>
      <c r="T20" s="8"/>
      <c r="U20" s="8"/>
      <c r="V20" s="8"/>
      <c r="W20" s="9"/>
      <c r="X20" s="9"/>
    </row>
    <row r="21" spans="3:25" ht="18.95">
      <c r="N21" s="27"/>
      <c r="O21" s="8"/>
      <c r="P21" s="8"/>
      <c r="Q21" s="8"/>
      <c r="R21" s="8"/>
      <c r="S21" s="8"/>
      <c r="T21" s="8"/>
      <c r="U21" s="8"/>
      <c r="V21" s="8"/>
      <c r="W21" s="9"/>
      <c r="X21" s="9"/>
    </row>
    <row r="22" spans="3:25" ht="18.95">
      <c r="N22" s="27"/>
      <c r="O22" s="8"/>
      <c r="P22" s="8"/>
      <c r="Q22" s="8"/>
      <c r="R22" s="8"/>
      <c r="S22" s="8"/>
      <c r="T22" s="8"/>
      <c r="U22" s="8"/>
      <c r="V22" s="8"/>
      <c r="W22" s="9"/>
      <c r="X22" s="9"/>
    </row>
    <row r="23" spans="3:25" ht="18.95">
      <c r="N23" s="28" t="s">
        <v>40</v>
      </c>
      <c r="O23" s="11"/>
      <c r="P23" s="8" t="s">
        <v>17</v>
      </c>
      <c r="Q23" s="8"/>
      <c r="R23" s="8"/>
      <c r="S23" s="8"/>
      <c r="T23" s="8"/>
      <c r="U23" s="10" t="s">
        <v>40</v>
      </c>
      <c r="V23" s="11"/>
      <c r="W23" s="9" t="s">
        <v>17</v>
      </c>
      <c r="X23" s="9"/>
    </row>
    <row r="24" spans="3:25" ht="18.95">
      <c r="N24" s="27"/>
      <c r="O24" s="8"/>
      <c r="P24" s="8"/>
      <c r="Q24" s="8"/>
      <c r="R24" s="8"/>
      <c r="S24" s="8"/>
      <c r="T24" s="8"/>
      <c r="U24" s="8"/>
      <c r="V24" s="8"/>
      <c r="W24" s="9"/>
      <c r="X24" s="9"/>
    </row>
    <row r="25" spans="3:25" ht="18.95">
      <c r="N25" s="27"/>
      <c r="O25" s="8"/>
      <c r="P25" s="8"/>
      <c r="Q25" s="8"/>
      <c r="R25" s="8"/>
      <c r="S25" s="8"/>
      <c r="T25" s="8"/>
      <c r="U25" s="8"/>
      <c r="V25" s="8"/>
      <c r="W25" s="9"/>
      <c r="X25" s="9"/>
    </row>
    <row r="26" spans="3:25" ht="18.95">
      <c r="N26" s="27"/>
      <c r="O26" s="8"/>
      <c r="P26" s="8"/>
      <c r="Q26" s="8"/>
      <c r="R26" s="8"/>
      <c r="S26" s="8"/>
      <c r="T26" s="8"/>
      <c r="U26" s="8"/>
      <c r="V26" s="8"/>
      <c r="W26" s="9"/>
      <c r="X26" s="9"/>
    </row>
    <row r="27" spans="3:25" ht="18.95">
      <c r="N27" s="27"/>
      <c r="O27" s="8"/>
      <c r="P27" s="8"/>
      <c r="Q27" s="8"/>
      <c r="R27" s="8"/>
      <c r="S27" s="8"/>
      <c r="T27" s="8"/>
      <c r="U27" s="8"/>
      <c r="V27" s="8"/>
      <c r="W27" s="9"/>
      <c r="X27" s="9"/>
    </row>
    <row r="28" spans="3:25" ht="18.95">
      <c r="N28" s="27"/>
      <c r="O28" s="8"/>
      <c r="P28" s="8"/>
      <c r="Q28" s="8"/>
      <c r="R28" s="8"/>
      <c r="S28" s="8"/>
      <c r="T28" s="8"/>
      <c r="U28" s="8"/>
      <c r="V28" s="8"/>
      <c r="W28" s="9"/>
      <c r="X28" s="9"/>
    </row>
    <row r="29" spans="3:25" ht="18.95">
      <c r="N29" s="27"/>
      <c r="O29" s="8"/>
      <c r="P29" s="8"/>
      <c r="Q29" s="8"/>
      <c r="R29" s="8"/>
      <c r="S29" s="8"/>
      <c r="T29" s="8"/>
      <c r="U29" s="8"/>
      <c r="V29" s="8"/>
      <c r="W29" s="9"/>
      <c r="X29" s="9"/>
    </row>
    <row r="30" spans="3:25" ht="18.95">
      <c r="N30" s="27"/>
      <c r="O30" s="8"/>
      <c r="P30" s="8"/>
      <c r="Q30" s="8"/>
      <c r="R30" s="8"/>
      <c r="S30" s="8"/>
      <c r="T30" s="8"/>
      <c r="U30" s="8"/>
      <c r="V30" s="8"/>
      <c r="W30" s="9"/>
      <c r="X30" s="9"/>
    </row>
    <row r="31" spans="3:25" ht="18.95">
      <c r="N31" s="27"/>
      <c r="O31" s="8"/>
      <c r="P31" s="10" t="s">
        <v>41</v>
      </c>
      <c r="Q31" s="102"/>
      <c r="R31" s="103"/>
      <c r="S31" s="8" t="s">
        <v>17</v>
      </c>
      <c r="T31" s="8"/>
      <c r="U31" s="8"/>
      <c r="V31" s="8"/>
      <c r="W31" s="9"/>
      <c r="X31" s="9"/>
      <c r="Y31" s="16"/>
    </row>
    <row r="32" spans="3:25">
      <c r="D32" s="19"/>
      <c r="E32" s="19"/>
      <c r="F32" s="19"/>
      <c r="L32" s="19"/>
      <c r="M32" s="19"/>
      <c r="N32" s="19"/>
      <c r="Q32" s="15"/>
      <c r="R32" s="16"/>
      <c r="S32" s="16"/>
      <c r="T32" s="16"/>
      <c r="U32" s="16"/>
      <c r="V32" s="16"/>
      <c r="W32" s="16"/>
      <c r="X32" s="16"/>
      <c r="Y32" s="16"/>
    </row>
    <row r="33" spans="1:30" s="22" customFormat="1" ht="28.5" customHeight="1">
      <c r="B33" s="39" t="s">
        <v>19</v>
      </c>
      <c r="C33" s="38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7"/>
      <c r="Q33" s="37"/>
      <c r="R33" s="37"/>
      <c r="S33" s="32"/>
      <c r="T33" s="32"/>
      <c r="U33" s="32"/>
      <c r="V33" s="32"/>
      <c r="W33" s="32"/>
    </row>
    <row r="34" spans="1:30" ht="10.5" customHeight="1">
      <c r="Q34" s="1"/>
      <c r="R34" s="1"/>
      <c r="S34" s="1"/>
    </row>
    <row r="35" spans="1:30" s="30" customFormat="1" ht="18.95">
      <c r="E35" s="9" t="s">
        <v>58</v>
      </c>
      <c r="M35" s="9" t="s">
        <v>59</v>
      </c>
      <c r="S35" s="31"/>
      <c r="U35" s="9" t="s">
        <v>60</v>
      </c>
      <c r="AD35" s="31"/>
    </row>
    <row r="36" spans="1:30" ht="9.6" customHeight="1">
      <c r="F36" s="18"/>
      <c r="K36" s="5"/>
      <c r="L36" s="5"/>
      <c r="M36" s="5"/>
      <c r="N36" s="5"/>
      <c r="O36" s="5"/>
      <c r="P36" s="5"/>
      <c r="Q36" s="1"/>
      <c r="R36" s="1"/>
      <c r="S36" s="52"/>
      <c r="T36" s="5"/>
      <c r="U36" s="53"/>
      <c r="V36" s="5"/>
      <c r="W36" s="5"/>
      <c r="AD36" s="16"/>
    </row>
    <row r="37" spans="1:30" ht="25.5" customHeight="1">
      <c r="D37" s="3" t="s">
        <v>61</v>
      </c>
      <c r="G37" s="20" t="s">
        <v>62</v>
      </c>
      <c r="K37" s="5"/>
      <c r="L37" s="7" t="s">
        <v>21</v>
      </c>
      <c r="M37" s="76" t="s">
        <v>18</v>
      </c>
      <c r="N37" s="43" t="s">
        <v>16</v>
      </c>
      <c r="O37" s="43" t="s">
        <v>22</v>
      </c>
      <c r="P37" s="55" t="s">
        <v>23</v>
      </c>
      <c r="Q37" s="1"/>
      <c r="R37" s="1"/>
      <c r="S37" s="105" t="s">
        <v>63</v>
      </c>
      <c r="T37" s="114"/>
      <c r="U37" s="56" t="s">
        <v>64</v>
      </c>
      <c r="V37" s="56" t="s">
        <v>65</v>
      </c>
      <c r="W37" s="57" t="s">
        <v>66</v>
      </c>
    </row>
    <row r="38" spans="1:30" ht="25.5" customHeight="1">
      <c r="C38" s="2" t="s">
        <v>18</v>
      </c>
      <c r="D38" s="6">
        <f>IF(O14=条件設定!$C$6,IF(S10="",O10*0.3/1000,S10*0.3/1000),IF(S10="",O10*0.6/1000,S10*0.6/1000))</f>
        <v>1.8</v>
      </c>
      <c r="E38" s="1" t="s">
        <v>17</v>
      </c>
      <c r="F38" s="2" t="s">
        <v>18</v>
      </c>
      <c r="G38" s="6">
        <f>D38-(D38*0.2)</f>
        <v>1.44</v>
      </c>
      <c r="H38" s="1" t="s">
        <v>17</v>
      </c>
      <c r="L38" s="1" t="s">
        <v>42</v>
      </c>
      <c r="M38" s="74">
        <f>IF(O19-D38&lt;=0,1,ROUNDUP((O19-D38)/G38,0)+1)</f>
        <v>1</v>
      </c>
      <c r="N38" s="74">
        <f>IF(O23-D39&lt;=0,1,ROUNDUP((O23-D39)/G39,0)+1)</f>
        <v>1</v>
      </c>
      <c r="O38" s="23">
        <v>1</v>
      </c>
      <c r="P38" s="75">
        <f>M38*N38*O38</f>
        <v>1</v>
      </c>
      <c r="Q38" s="1"/>
      <c r="R38" s="1"/>
      <c r="S38" s="60" t="s">
        <v>67</v>
      </c>
      <c r="T38" s="61">
        <v>100</v>
      </c>
      <c r="U38" s="62">
        <f>VLOOKUP($O$6&amp;$O$14,条件設定!$C$10:$I$15,5,FALSE)</f>
        <v>400</v>
      </c>
      <c r="V38" s="63">
        <f>IF($P$41-T38&gt;0,T38,$P$41)</f>
        <v>3</v>
      </c>
      <c r="W38" s="64">
        <f>V38*U38</f>
        <v>1200</v>
      </c>
    </row>
    <row r="39" spans="1:30" ht="25.5" customHeight="1">
      <c r="C39" s="2" t="s">
        <v>16</v>
      </c>
      <c r="D39" s="6">
        <f>IF(O14=条件設定!$C$6,IF(S10="",O10*0.3/1000,S10*0.3/1000),IF(S10="",O10*0.6/1000,S10*0.6/1000))</f>
        <v>1.8</v>
      </c>
      <c r="E39" s="1" t="s">
        <v>17</v>
      </c>
      <c r="F39" s="2" t="s">
        <v>16</v>
      </c>
      <c r="G39" s="6">
        <f>D39-(D39*0.2)</f>
        <v>1.44</v>
      </c>
      <c r="H39" s="1" t="s">
        <v>17</v>
      </c>
      <c r="L39" s="1" t="s">
        <v>43</v>
      </c>
      <c r="M39" s="74">
        <f>IF(V19-D38&lt;=0,1,ROUNDUP((V19-D38)/G38,0)+1)</f>
        <v>1</v>
      </c>
      <c r="N39" s="74">
        <f>IF(V23-D39&lt;=0,1,ROUNDUP((V23-D39)/G39,0)+1)</f>
        <v>1</v>
      </c>
      <c r="O39" s="23">
        <v>1</v>
      </c>
      <c r="P39" s="75">
        <f t="shared" ref="P39:P40" si="0">M39*N39*O39</f>
        <v>1</v>
      </c>
      <c r="Q39" s="1"/>
      <c r="R39" s="16"/>
      <c r="S39" s="60" t="s">
        <v>68</v>
      </c>
      <c r="T39" s="61">
        <v>1000</v>
      </c>
      <c r="U39" s="62">
        <f>VLOOKUP($O$6&amp;$O$14,条件設定!$C$10:$I$15,6,FALSE)</f>
        <v>300</v>
      </c>
      <c r="V39" s="63">
        <f>IF($P$41-V38=0,0,IF($P$41-T39&gt;0,T39-T38,$P$41-T38))</f>
        <v>0</v>
      </c>
      <c r="W39" s="64">
        <f>V39*U39</f>
        <v>0</v>
      </c>
    </row>
    <row r="40" spans="1:30" s="16" customFormat="1" ht="25.5" customHeight="1">
      <c r="A40" s="15"/>
      <c r="B40" s="1"/>
      <c r="J40" s="1"/>
      <c r="K40" s="5"/>
      <c r="L40" s="5" t="s">
        <v>44</v>
      </c>
      <c r="M40" s="74">
        <f>IF(Q31-D38&lt;=0,1,ROUNDUP((Q31-D38)/G38,0)+1)</f>
        <v>1</v>
      </c>
      <c r="N40" s="58">
        <f>IF(O19-D39&lt;=0,1,ROUNDUP((O19-D39)/G39,0)+1)</f>
        <v>1</v>
      </c>
      <c r="O40" s="12">
        <v>1</v>
      </c>
      <c r="P40" s="59">
        <f t="shared" si="0"/>
        <v>1</v>
      </c>
      <c r="S40" s="66" t="s">
        <v>69</v>
      </c>
      <c r="T40" s="67"/>
      <c r="U40" s="68">
        <f>VLOOKUP($O$6&amp;$O$14,条件設定!$C$10:$I$15,7,FALSE)</f>
        <v>200</v>
      </c>
      <c r="V40" s="69">
        <f>IF($P$41-T39&lt;=0,0,($P$41-T39))</f>
        <v>0</v>
      </c>
      <c r="W40" s="70">
        <f>V40*U40</f>
        <v>0</v>
      </c>
      <c r="Y40" s="1"/>
    </row>
    <row r="41" spans="1:30" s="33" customFormat="1" ht="25.5" customHeight="1">
      <c r="B41" s="9"/>
      <c r="J41" s="9"/>
      <c r="K41" s="35"/>
      <c r="L41" s="34" t="s">
        <v>25</v>
      </c>
      <c r="M41" s="35"/>
      <c r="N41" s="35"/>
      <c r="O41" s="36"/>
      <c r="P41" s="65">
        <f>SUM(P38:P40)</f>
        <v>3</v>
      </c>
      <c r="S41" s="71" t="s">
        <v>70</v>
      </c>
      <c r="T41" s="72"/>
      <c r="U41" s="72"/>
      <c r="V41" s="72">
        <f>SUM(V38:V40)</f>
        <v>3</v>
      </c>
      <c r="W41" s="73">
        <f>SUM(W38:W40)</f>
        <v>1200</v>
      </c>
      <c r="Y41" s="9"/>
    </row>
    <row r="42" spans="1:30" s="16" customFormat="1" ht="19.5" customHeight="1">
      <c r="A42" s="15"/>
      <c r="B42" s="1"/>
      <c r="J42" s="1"/>
      <c r="K42" s="104"/>
      <c r="L42" s="104"/>
      <c r="M42" s="104"/>
      <c r="N42" s="104"/>
      <c r="S42" s="1"/>
      <c r="Y42" s="1"/>
    </row>
    <row r="43" spans="1:30" s="16" customFormat="1">
      <c r="A43" s="15"/>
      <c r="B43" s="1"/>
      <c r="J43" s="1"/>
      <c r="S43" s="1"/>
      <c r="W43" s="1"/>
      <c r="Y43" s="1"/>
    </row>
    <row r="44" spans="1:30" s="16" customFormat="1" ht="14.25" customHeight="1">
      <c r="A44" s="15"/>
      <c r="B44" s="1"/>
      <c r="J44" s="1"/>
      <c r="S44" s="1"/>
      <c r="W44" s="1"/>
      <c r="Y44" s="1"/>
    </row>
    <row r="45" spans="1:30">
      <c r="Q45" s="1"/>
      <c r="R45" s="1"/>
      <c r="S45" s="1"/>
    </row>
    <row r="46" spans="1:30">
      <c r="Q46" s="1"/>
      <c r="R46" s="1"/>
      <c r="S46" s="1"/>
    </row>
    <row r="47" spans="1:30">
      <c r="K47" s="16"/>
      <c r="L47" s="16"/>
      <c r="M47" s="16"/>
      <c r="N47" s="16"/>
      <c r="O47" s="16"/>
      <c r="Q47" s="1"/>
    </row>
    <row r="48" spans="1:30">
      <c r="K48" s="16"/>
      <c r="L48" s="16"/>
      <c r="M48" s="16"/>
      <c r="N48" s="16"/>
      <c r="O48" s="16"/>
      <c r="Q48" s="1"/>
    </row>
    <row r="49" spans="1:25">
      <c r="W49" s="3"/>
    </row>
    <row r="50" spans="1:25" s="3" customFormat="1">
      <c r="A50" s="1"/>
      <c r="B50" s="1"/>
      <c r="C50" s="1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T50" s="1"/>
      <c r="U50" s="1"/>
      <c r="V50" s="1"/>
      <c r="W50" s="1"/>
    </row>
    <row r="51" spans="1:25" s="3" customFormat="1">
      <c r="A51" s="1"/>
      <c r="B51" s="1"/>
      <c r="C51" s="1"/>
      <c r="L51" s="1"/>
      <c r="M51" s="1"/>
      <c r="N51" s="1"/>
      <c r="O51" s="1"/>
      <c r="P51" s="1"/>
      <c r="T51" s="1"/>
      <c r="U51" s="1"/>
      <c r="V51" s="1"/>
      <c r="W51" s="1"/>
    </row>
    <row r="55" spans="1:25">
      <c r="V55" s="3"/>
      <c r="Y55" s="20"/>
    </row>
    <row r="56" spans="1:25">
      <c r="U56" s="2"/>
      <c r="V56" s="6"/>
      <c r="X56" s="2"/>
      <c r="Y56" s="6"/>
    </row>
    <row r="57" spans="1:25">
      <c r="U57" s="2"/>
      <c r="V57" s="6"/>
      <c r="X57" s="2"/>
      <c r="Y57" s="6"/>
    </row>
  </sheetData>
  <mergeCells count="11">
    <mergeCell ref="O14:R14"/>
    <mergeCell ref="Q31:R31"/>
    <mergeCell ref="S37:T37"/>
    <mergeCell ref="K42:N42"/>
    <mergeCell ref="O6:R6"/>
    <mergeCell ref="O9:P9"/>
    <mergeCell ref="S9:T9"/>
    <mergeCell ref="O10:P10"/>
    <mergeCell ref="S10:T10"/>
    <mergeCell ref="O11:P11"/>
    <mergeCell ref="S11:T11"/>
  </mergeCells>
  <phoneticPr fontId="2"/>
  <conditionalFormatting sqref="O10:P11">
    <cfRule type="expression" dxfId="2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DDD270-607A-4537-AE0B-7456D95434F9}">
          <x14:formula1>
            <xm:f>条件設定!$C$3:$C$4</xm:f>
          </x14:formula1>
          <xm:sqref>O6:R6</xm:sqref>
        </x14:dataValidation>
        <x14:dataValidation type="list" allowBlank="1" showInputMessage="1" showErrorMessage="1" xr:uid="{A711ADD7-B2E0-4F3E-9DB4-66CBA1B55FC8}">
          <x14:formula1>
            <xm:f>条件設定!$C$6:$C$7</xm:f>
          </x14:formula1>
          <xm:sqref>O14:R14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B9CC-4458-4813-9ADA-60499EA77D95}">
  <sheetPr>
    <tabColor theme="8" tint="0.59999389629810485"/>
  </sheetPr>
  <dimension ref="A2:AI63"/>
  <sheetViews>
    <sheetView zoomScale="70" zoomScaleNormal="70" workbookViewId="0">
      <selection activeCell="Z11" sqref="Z11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5" style="1" customWidth="1"/>
    <col min="5" max="5" width="7" style="1" customWidth="1"/>
    <col min="6" max="6" width="4.42578125" style="1" customWidth="1"/>
    <col min="7" max="7" width="6.4257812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5.140625" style="1" customWidth="1"/>
    <col min="15" max="15" width="10.85546875" style="1" customWidth="1"/>
    <col min="16" max="16" width="8.710937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16384" width="8.85546875" style="1"/>
  </cols>
  <sheetData>
    <row r="2" spans="2:24" s="22" customFormat="1" ht="28.5" customHeight="1">
      <c r="B2" s="29" t="s">
        <v>74</v>
      </c>
    </row>
    <row r="3" spans="2:24" s="22" customFormat="1" ht="8.4499999999999993" customHeight="1"/>
    <row r="4" spans="2:24" s="22" customFormat="1" ht="28.5" customHeight="1">
      <c r="B4" s="39" t="s">
        <v>12</v>
      </c>
      <c r="C4" s="38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  <c r="Q4" s="37"/>
      <c r="R4" s="37"/>
      <c r="S4" s="32"/>
      <c r="T4" s="32"/>
      <c r="U4" s="32"/>
      <c r="V4" s="32"/>
      <c r="W4" s="32"/>
    </row>
    <row r="5" spans="2:24" ht="5.0999999999999996" customHeight="1">
      <c r="Q5" s="1"/>
      <c r="R5" s="1"/>
      <c r="S5" s="1"/>
    </row>
    <row r="6" spans="2:24" ht="18.95">
      <c r="C6" s="50" t="s">
        <v>50</v>
      </c>
      <c r="N6" s="24"/>
      <c r="O6" s="106" t="s">
        <v>51</v>
      </c>
      <c r="P6" s="107"/>
      <c r="Q6" s="107"/>
      <c r="R6" s="108"/>
      <c r="S6" s="1"/>
    </row>
    <row r="7" spans="2:24" ht="5.0999999999999996" customHeight="1">
      <c r="C7" s="50"/>
      <c r="N7" s="24"/>
      <c r="Q7" s="1"/>
      <c r="R7" s="1"/>
      <c r="S7" s="1"/>
    </row>
    <row r="8" spans="2:24" ht="5.0999999999999996" customHeight="1">
      <c r="C8" s="9"/>
      <c r="N8" s="24"/>
      <c r="Q8" s="1"/>
      <c r="R8" s="1"/>
      <c r="T8" s="3"/>
      <c r="U8" s="3"/>
    </row>
    <row r="9" spans="2:24" ht="18.95">
      <c r="C9" s="50" t="s">
        <v>52</v>
      </c>
      <c r="N9" s="24"/>
      <c r="O9" s="109" t="s">
        <v>53</v>
      </c>
      <c r="P9" s="109"/>
      <c r="Q9" s="51"/>
      <c r="R9" s="1"/>
      <c r="S9" s="109" t="s">
        <v>54</v>
      </c>
      <c r="T9" s="109"/>
    </row>
    <row r="10" spans="2:24" ht="18.95">
      <c r="C10" s="9"/>
      <c r="N10" s="25" t="s">
        <v>18</v>
      </c>
      <c r="O10" s="110">
        <v>6000</v>
      </c>
      <c r="P10" s="110"/>
      <c r="Q10" s="19" t="s">
        <v>55</v>
      </c>
      <c r="R10" s="1"/>
      <c r="S10" s="111">
        <f>IF(O6="GFXシリーズ（1億200万画素）",11648,"")</f>
        <v>11648</v>
      </c>
      <c r="T10" s="111"/>
      <c r="U10" s="19" t="s">
        <v>55</v>
      </c>
    </row>
    <row r="11" spans="2:24" ht="18.95">
      <c r="C11" s="9"/>
      <c r="N11" s="25" t="s">
        <v>16</v>
      </c>
      <c r="O11" s="110">
        <v>4000</v>
      </c>
      <c r="P11" s="110"/>
      <c r="Q11" s="19" t="s">
        <v>55</v>
      </c>
      <c r="R11" s="1"/>
      <c r="S11" s="111">
        <f>IF(O6="GFXシリーズ（1億200万画素）",8736,"")</f>
        <v>8736</v>
      </c>
      <c r="T11" s="111"/>
      <c r="U11" s="19" t="s">
        <v>55</v>
      </c>
    </row>
    <row r="12" spans="2:24" ht="11.45" customHeight="1">
      <c r="C12" s="9"/>
      <c r="N12" s="25"/>
      <c r="O12" s="3"/>
      <c r="P12" s="3"/>
      <c r="Q12" s="19"/>
      <c r="R12" s="1"/>
      <c r="S12" s="21"/>
      <c r="T12" s="21"/>
      <c r="U12" s="19"/>
    </row>
    <row r="13" spans="2:24" ht="5.0999999999999996" customHeight="1">
      <c r="C13" s="9"/>
      <c r="N13" s="24"/>
      <c r="Q13" s="1"/>
      <c r="R13" s="1"/>
      <c r="S13" s="1"/>
    </row>
    <row r="14" spans="2:24" ht="18.95">
      <c r="C14" s="9" t="s">
        <v>56</v>
      </c>
      <c r="N14" s="24"/>
      <c r="O14" s="99" t="s">
        <v>28</v>
      </c>
      <c r="P14" s="100"/>
      <c r="Q14" s="100"/>
      <c r="R14" s="101"/>
      <c r="S14" s="1"/>
      <c r="U14" s="3"/>
      <c r="V14" s="3"/>
      <c r="W14" s="3"/>
      <c r="X14" s="3"/>
    </row>
    <row r="15" spans="2:24" ht="5.0999999999999996" customHeight="1">
      <c r="C15" s="9"/>
      <c r="N15" s="24"/>
      <c r="Q15" s="1"/>
      <c r="R15" s="1"/>
      <c r="S15" s="1"/>
      <c r="U15" s="3"/>
      <c r="V15" s="3"/>
      <c r="W15" s="3"/>
      <c r="X15" s="3"/>
    </row>
    <row r="16" spans="2:24" ht="5.0999999999999996" customHeight="1">
      <c r="C16" s="9"/>
      <c r="N16" s="24"/>
      <c r="Q16" s="1"/>
      <c r="R16" s="1"/>
      <c r="S16" s="1"/>
      <c r="U16" s="3"/>
      <c r="V16" s="3"/>
    </row>
    <row r="17" spans="3:35" ht="17.45" customHeight="1">
      <c r="C17" s="9" t="s">
        <v>57</v>
      </c>
      <c r="N17" s="26"/>
      <c r="O17" s="19"/>
      <c r="P17" s="19"/>
      <c r="Q17" s="19"/>
      <c r="R17" s="19"/>
      <c r="S17" s="19"/>
      <c r="T17" s="19"/>
      <c r="U17" s="19"/>
      <c r="V17" s="19"/>
    </row>
    <row r="18" spans="3:35" ht="18.95">
      <c r="N18" s="26"/>
      <c r="O18" s="8"/>
      <c r="P18" s="8"/>
      <c r="Q18" s="8"/>
      <c r="R18" s="8"/>
      <c r="S18" s="8"/>
      <c r="T18" s="8"/>
      <c r="U18" s="8"/>
      <c r="V18" s="8"/>
      <c r="W18" s="9"/>
      <c r="X18" s="9"/>
    </row>
    <row r="19" spans="3:35" ht="18.95">
      <c r="N19" s="26"/>
      <c r="O19" s="8"/>
      <c r="P19" s="8"/>
      <c r="Q19" s="8"/>
      <c r="R19" s="8"/>
      <c r="S19" s="8"/>
      <c r="T19" s="8"/>
      <c r="U19" s="8"/>
      <c r="V19" s="8"/>
      <c r="W19" s="8"/>
      <c r="X19" s="9"/>
      <c r="Z19" s="8"/>
      <c r="AA19" s="8"/>
      <c r="AB19" s="8"/>
      <c r="AC19" s="8"/>
      <c r="AD19" s="8"/>
      <c r="AE19" s="8"/>
    </row>
    <row r="20" spans="3:35" ht="18.95">
      <c r="N20" s="26"/>
      <c r="O20" s="8"/>
      <c r="P20" s="8"/>
      <c r="Q20" s="8"/>
      <c r="R20" s="8"/>
      <c r="S20" s="8"/>
      <c r="T20" s="8"/>
      <c r="U20" s="8"/>
      <c r="V20" s="8"/>
      <c r="W20" s="9"/>
      <c r="X20" s="9"/>
      <c r="Z20" s="8"/>
      <c r="AA20" s="8"/>
      <c r="AB20" s="8"/>
      <c r="AC20" s="8"/>
      <c r="AD20" s="8"/>
      <c r="AE20" s="8"/>
      <c r="AF20" s="8"/>
      <c r="AG20" s="8"/>
      <c r="AH20" s="8"/>
    </row>
    <row r="21" spans="3:35" ht="18.95">
      <c r="N21" s="26"/>
      <c r="O21" s="8"/>
      <c r="P21" s="8"/>
      <c r="Q21" s="8"/>
      <c r="R21" s="8"/>
      <c r="S21" s="8"/>
      <c r="T21" s="8"/>
      <c r="U21" s="8"/>
      <c r="V21" s="8"/>
      <c r="W21" s="9"/>
      <c r="X21" s="9"/>
      <c r="Z21" s="8"/>
      <c r="AA21" s="13"/>
      <c r="AB21" s="13"/>
      <c r="AC21" s="13"/>
      <c r="AD21" s="13"/>
      <c r="AE21" s="13"/>
      <c r="AF21" s="14"/>
      <c r="AG21" s="13"/>
      <c r="AH21" s="13"/>
    </row>
    <row r="22" spans="3:35" ht="18.95">
      <c r="N22" s="26"/>
      <c r="O22" s="8"/>
      <c r="P22" s="8"/>
      <c r="Q22" s="8"/>
      <c r="R22" s="8"/>
      <c r="S22" s="8"/>
      <c r="T22" s="8"/>
      <c r="U22" s="8"/>
      <c r="V22" s="8"/>
      <c r="W22" s="9"/>
      <c r="X22" s="9"/>
      <c r="Z22" s="8"/>
      <c r="AA22" s="8"/>
      <c r="AB22" s="9"/>
      <c r="AC22" s="9"/>
      <c r="AD22" s="9"/>
      <c r="AE22" s="9"/>
      <c r="AF22" s="9"/>
      <c r="AG22" s="9"/>
      <c r="AH22" s="9"/>
      <c r="AI22" s="9"/>
    </row>
    <row r="23" spans="3:35" ht="18.95">
      <c r="N23" s="26"/>
      <c r="O23" s="8"/>
      <c r="P23" s="8"/>
      <c r="Q23" s="8"/>
      <c r="R23" s="8"/>
      <c r="S23" s="8"/>
      <c r="T23" s="8"/>
      <c r="U23" s="10" t="s">
        <v>39</v>
      </c>
      <c r="V23" s="11"/>
      <c r="W23" s="8" t="s">
        <v>17</v>
      </c>
      <c r="X23" s="9"/>
      <c r="Z23" s="8"/>
      <c r="AA23" s="8"/>
      <c r="AB23" s="9"/>
      <c r="AC23" s="9"/>
      <c r="AD23" s="9"/>
      <c r="AE23" s="9"/>
      <c r="AF23" s="9"/>
      <c r="AG23" s="9"/>
      <c r="AH23" s="9"/>
      <c r="AI23" s="9"/>
    </row>
    <row r="24" spans="3:35" ht="18.95">
      <c r="N24" s="26"/>
      <c r="O24" s="8"/>
      <c r="P24" s="8"/>
      <c r="Q24" s="8"/>
      <c r="R24" s="8"/>
      <c r="S24" s="8"/>
      <c r="T24" s="8"/>
      <c r="U24" s="8"/>
      <c r="V24" s="8"/>
      <c r="W24" s="9"/>
      <c r="X24" s="9"/>
      <c r="Z24" s="8"/>
      <c r="AA24" s="8"/>
      <c r="AB24" s="9"/>
      <c r="AC24" s="9"/>
      <c r="AD24" s="9"/>
      <c r="AE24" s="9"/>
      <c r="AF24" s="9"/>
      <c r="AG24" s="9"/>
      <c r="AH24" s="9"/>
      <c r="AI24" s="9"/>
    </row>
    <row r="25" spans="3:35" ht="18.95">
      <c r="N25" s="26"/>
      <c r="O25" s="8"/>
      <c r="P25" s="8"/>
      <c r="Q25" s="8"/>
      <c r="R25" s="8"/>
      <c r="S25" s="8"/>
      <c r="T25" s="8"/>
      <c r="U25" s="8"/>
      <c r="V25" s="8"/>
      <c r="W25" s="9"/>
      <c r="X25" s="9"/>
      <c r="Z25" s="8"/>
      <c r="AA25" s="8"/>
      <c r="AB25" s="9"/>
      <c r="AC25" s="9"/>
      <c r="AD25" s="9"/>
      <c r="AE25" s="9"/>
      <c r="AF25" s="9"/>
      <c r="AG25" s="9"/>
      <c r="AH25" s="9"/>
      <c r="AI25" s="9"/>
    </row>
    <row r="26" spans="3:35" ht="18.95">
      <c r="N26" s="26"/>
      <c r="O26" s="8"/>
      <c r="P26" s="8"/>
      <c r="Q26" s="8"/>
      <c r="R26" s="8"/>
      <c r="S26" s="8"/>
      <c r="T26" s="8"/>
      <c r="U26" s="8"/>
      <c r="V26" s="8"/>
      <c r="W26" s="9"/>
      <c r="X26" s="9"/>
      <c r="Z26" s="8"/>
      <c r="AA26" s="8"/>
      <c r="AB26" s="9"/>
      <c r="AC26" s="9"/>
      <c r="AD26" s="9"/>
      <c r="AE26" s="9"/>
      <c r="AF26" s="9"/>
      <c r="AG26" s="9"/>
      <c r="AH26" s="9"/>
      <c r="AI26" s="9"/>
    </row>
    <row r="27" spans="3:35" ht="18.95">
      <c r="N27" s="26"/>
      <c r="O27" s="8"/>
      <c r="P27" s="8"/>
      <c r="Q27" s="8"/>
      <c r="R27" s="8"/>
      <c r="S27" s="8"/>
      <c r="T27" s="8"/>
      <c r="U27" s="8"/>
      <c r="V27" s="8"/>
      <c r="W27" s="9"/>
      <c r="X27" s="9"/>
      <c r="Z27" s="8"/>
      <c r="AA27" s="8"/>
      <c r="AB27" s="9"/>
      <c r="AC27" s="9"/>
      <c r="AD27" s="9"/>
      <c r="AE27" s="9"/>
      <c r="AF27" s="9"/>
      <c r="AG27" s="9"/>
      <c r="AH27" s="9"/>
      <c r="AI27" s="9"/>
    </row>
    <row r="28" spans="3:35" ht="18.95">
      <c r="N28" s="27"/>
      <c r="O28" s="8"/>
      <c r="P28" s="8"/>
      <c r="Q28" s="8"/>
      <c r="R28" s="8"/>
      <c r="S28" s="8"/>
      <c r="T28" s="8"/>
      <c r="U28" s="8"/>
      <c r="V28" s="8"/>
      <c r="W28" s="9"/>
      <c r="X28" s="9"/>
      <c r="Z28" s="8"/>
      <c r="AA28" s="8"/>
      <c r="AB28" s="9"/>
      <c r="AC28" s="9"/>
      <c r="AD28" s="9"/>
      <c r="AE28" s="9"/>
      <c r="AF28" s="9"/>
      <c r="AG28" s="9"/>
      <c r="AH28" s="9"/>
      <c r="AI28" s="9"/>
    </row>
    <row r="29" spans="3:35" ht="18.95">
      <c r="N29" s="27"/>
      <c r="O29" s="8"/>
      <c r="P29" s="8"/>
      <c r="Q29" s="8"/>
      <c r="R29" s="8"/>
      <c r="S29" s="8"/>
      <c r="T29" s="8"/>
      <c r="U29" s="8"/>
      <c r="V29" s="8"/>
      <c r="W29" s="9"/>
      <c r="X29" s="9"/>
      <c r="Z29" s="8"/>
      <c r="AA29" s="9"/>
      <c r="AB29" s="9"/>
      <c r="AC29" s="9"/>
      <c r="AD29" s="9"/>
      <c r="AE29" s="9"/>
      <c r="AF29" s="9"/>
      <c r="AG29" s="9"/>
      <c r="AH29" s="9"/>
      <c r="AI29" s="9"/>
    </row>
    <row r="30" spans="3:35" ht="18.95">
      <c r="N30" s="27"/>
      <c r="O30" s="8"/>
      <c r="P30" s="8"/>
      <c r="Q30" s="8"/>
      <c r="R30" s="8"/>
      <c r="S30" s="8"/>
      <c r="T30" s="8"/>
      <c r="U30" s="8"/>
      <c r="V30" s="8"/>
      <c r="W30" s="9"/>
      <c r="X30" s="9"/>
      <c r="Z30" s="8"/>
      <c r="AA30" s="9"/>
      <c r="AB30" s="9"/>
      <c r="AC30" s="9"/>
      <c r="AD30" s="9"/>
      <c r="AE30" s="9"/>
      <c r="AF30" s="9"/>
      <c r="AG30" s="9"/>
      <c r="AH30" s="9"/>
      <c r="AI30" s="9"/>
    </row>
    <row r="31" spans="3:35" ht="18.95">
      <c r="N31" s="10" t="s">
        <v>46</v>
      </c>
      <c r="O31" s="11"/>
      <c r="P31" s="8" t="s">
        <v>17</v>
      </c>
      <c r="R31" s="8"/>
      <c r="S31" s="8"/>
      <c r="T31" s="8"/>
      <c r="W31" s="9"/>
      <c r="X31" s="9"/>
      <c r="Y31" s="16"/>
      <c r="Z31" s="8"/>
      <c r="AH31" s="9"/>
      <c r="AI31" s="9"/>
    </row>
    <row r="32" spans="3:35" ht="18.95">
      <c r="D32" s="19"/>
      <c r="E32" s="19"/>
      <c r="F32" s="19"/>
      <c r="N32" s="19"/>
      <c r="O32" s="17" t="s">
        <v>47</v>
      </c>
      <c r="Q32" s="15"/>
      <c r="R32" s="16"/>
      <c r="S32" s="16"/>
      <c r="T32" s="16"/>
      <c r="W32" s="16"/>
      <c r="X32" s="16"/>
      <c r="Y32" s="16"/>
      <c r="Z32" s="9"/>
      <c r="AH32" s="9"/>
      <c r="AI32" s="9"/>
    </row>
    <row r="33" spans="1:35" ht="18.95">
      <c r="D33" s="19"/>
      <c r="E33" s="19"/>
      <c r="F33" s="19"/>
      <c r="L33" s="19"/>
      <c r="M33" s="19"/>
      <c r="N33" s="19"/>
      <c r="Q33" s="15"/>
      <c r="R33" s="16"/>
      <c r="S33" s="16"/>
      <c r="T33" s="16"/>
      <c r="U33" s="16"/>
      <c r="V33" s="16"/>
      <c r="W33" s="16"/>
      <c r="X33" s="16"/>
      <c r="Y33" s="16"/>
      <c r="AA33" s="9"/>
      <c r="AB33" s="9"/>
      <c r="AC33" s="9"/>
      <c r="AD33" s="9"/>
      <c r="AE33" s="9"/>
      <c r="AF33" s="9"/>
      <c r="AG33" s="9"/>
      <c r="AH33" s="9"/>
      <c r="AI33" s="9"/>
    </row>
    <row r="34" spans="1:35" s="22" customFormat="1" ht="28.5" customHeight="1">
      <c r="B34" s="39" t="s">
        <v>19</v>
      </c>
      <c r="C34" s="38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7"/>
      <c r="Q34" s="37"/>
      <c r="R34" s="37"/>
      <c r="S34" s="32"/>
      <c r="T34" s="32"/>
      <c r="U34" s="32"/>
      <c r="V34" s="32"/>
      <c r="W34" s="32"/>
      <c r="AB34" s="9"/>
      <c r="AC34" s="9"/>
      <c r="AD34" s="9"/>
      <c r="AE34" s="9"/>
      <c r="AF34" s="9"/>
      <c r="AG34" s="9"/>
      <c r="AH34" s="9"/>
      <c r="AI34" s="9"/>
    </row>
    <row r="35" spans="1:35" ht="10.5" customHeight="1">
      <c r="Q35" s="1"/>
      <c r="R35" s="1"/>
      <c r="S35" s="1"/>
    </row>
    <row r="36" spans="1:35" s="30" customFormat="1" ht="18.95">
      <c r="E36" s="9" t="s">
        <v>58</v>
      </c>
      <c r="M36" s="9" t="s">
        <v>59</v>
      </c>
      <c r="S36" s="31"/>
      <c r="U36" s="9" t="s">
        <v>60</v>
      </c>
      <c r="AD36" s="31"/>
    </row>
    <row r="37" spans="1:35" ht="9.6" customHeight="1">
      <c r="F37" s="18"/>
      <c r="K37" s="5"/>
      <c r="L37" s="5"/>
      <c r="M37" s="5"/>
      <c r="N37" s="5"/>
      <c r="O37" s="5"/>
      <c r="P37" s="5"/>
      <c r="Q37" s="1"/>
      <c r="R37" s="1"/>
      <c r="S37" s="52"/>
      <c r="T37" s="5"/>
      <c r="U37" s="53"/>
      <c r="V37" s="5"/>
      <c r="W37" s="5"/>
      <c r="AD37" s="16"/>
    </row>
    <row r="38" spans="1:35" ht="25.5" customHeight="1">
      <c r="D38" s="3" t="s">
        <v>61</v>
      </c>
      <c r="G38" s="20" t="s">
        <v>62</v>
      </c>
      <c r="K38" s="5"/>
      <c r="L38" s="7" t="s">
        <v>21</v>
      </c>
      <c r="M38" s="43" t="s">
        <v>18</v>
      </c>
      <c r="N38" s="43" t="s">
        <v>16</v>
      </c>
      <c r="O38" s="43" t="s">
        <v>22</v>
      </c>
      <c r="P38" s="55" t="s">
        <v>23</v>
      </c>
      <c r="Q38" s="1"/>
      <c r="R38" s="1"/>
      <c r="S38" s="105" t="s">
        <v>63</v>
      </c>
      <c r="T38" s="114"/>
      <c r="U38" s="56" t="s">
        <v>64</v>
      </c>
      <c r="V38" s="56" t="s">
        <v>65</v>
      </c>
      <c r="W38" s="57" t="s">
        <v>66</v>
      </c>
    </row>
    <row r="39" spans="1:35" ht="25.5" customHeight="1">
      <c r="C39" s="2" t="s">
        <v>18</v>
      </c>
      <c r="D39" s="6">
        <f>IF(O14=条件設定!$C$6,IF(S10="",O10*0.3/1000,S10*0.3/1000),IF(S10="",O10*0.6/1000,S10*0.6/1000))</f>
        <v>6.9888000000000003</v>
      </c>
      <c r="E39" s="1" t="s">
        <v>17</v>
      </c>
      <c r="F39" s="2" t="s">
        <v>18</v>
      </c>
      <c r="G39" s="6">
        <f>D39-(D39*0.2)</f>
        <v>5.5910400000000005</v>
      </c>
      <c r="H39" s="1" t="s">
        <v>17</v>
      </c>
      <c r="K39" s="5"/>
      <c r="L39" s="5" t="s">
        <v>24</v>
      </c>
      <c r="M39" s="58">
        <f>ROUNDUP((O31*2*3.14/2-D40)/G40,0)+1</f>
        <v>-1</v>
      </c>
      <c r="N39" s="58">
        <f>IF(V23-D39&lt;=0,1,ROUNDUP((V23-D39)/G39,0)+1)</f>
        <v>1</v>
      </c>
      <c r="O39" s="12">
        <v>1</v>
      </c>
      <c r="P39" s="59">
        <f>M39*N39*O39</f>
        <v>-1</v>
      </c>
      <c r="Q39" s="1"/>
      <c r="R39" s="1"/>
      <c r="S39" s="60" t="s">
        <v>67</v>
      </c>
      <c r="T39" s="61">
        <v>100</v>
      </c>
      <c r="U39" s="62">
        <f>VLOOKUP($O$6&amp;$O$14,条件設定!$C$10:$I$15,5,FALSE)</f>
        <v>1600</v>
      </c>
      <c r="V39" s="63">
        <f>IF($P$40-T39&gt;0,T39,$P$40)</f>
        <v>-1</v>
      </c>
      <c r="W39" s="64">
        <f>V39*U39</f>
        <v>-1600</v>
      </c>
    </row>
    <row r="40" spans="1:35" ht="25.5" customHeight="1">
      <c r="C40" s="2" t="s">
        <v>16</v>
      </c>
      <c r="D40" s="6">
        <f>IF(O14=条件設定!$C$6,IF(S11="",O11*0.3/1000,S11*0.3/1000),IF(S11="",O11*0.6/1000,S11*0.6/1000))</f>
        <v>5.2415999999999991</v>
      </c>
      <c r="E40" s="1" t="s">
        <v>17</v>
      </c>
      <c r="F40" s="2" t="s">
        <v>16</v>
      </c>
      <c r="G40" s="6">
        <f>D40-(D40*0.2)</f>
        <v>4.1932799999999997</v>
      </c>
      <c r="H40" s="1" t="s">
        <v>17</v>
      </c>
      <c r="J40" s="9"/>
      <c r="K40" s="35"/>
      <c r="L40" s="34" t="s">
        <v>25</v>
      </c>
      <c r="M40" s="35"/>
      <c r="N40" s="35"/>
      <c r="O40" s="36"/>
      <c r="P40" s="65">
        <f>SUM(P39:P39)</f>
        <v>-1</v>
      </c>
      <c r="Q40" s="1"/>
      <c r="R40" s="16"/>
      <c r="S40" s="60" t="s">
        <v>68</v>
      </c>
      <c r="T40" s="61">
        <v>1000</v>
      </c>
      <c r="U40" s="62">
        <f>VLOOKUP($O$6&amp;$O$14,条件設定!$C$10:$I$15,6,FALSE)</f>
        <v>1200</v>
      </c>
      <c r="V40" s="63">
        <f>IF($P$40-V39=0,0,IF($P$40-T40&gt;0,T40-T39,$P$40-T39))</f>
        <v>0</v>
      </c>
      <c r="W40" s="64">
        <f>V40*U40</f>
        <v>0</v>
      </c>
    </row>
    <row r="41" spans="1:35" s="16" customFormat="1" ht="25.5" customHeight="1">
      <c r="A41" s="15"/>
      <c r="B41" s="1"/>
      <c r="J41" s="1"/>
      <c r="K41" s="104"/>
      <c r="L41" s="104"/>
      <c r="M41" s="104"/>
      <c r="N41" s="104"/>
      <c r="S41" s="66" t="s">
        <v>69</v>
      </c>
      <c r="T41" s="67"/>
      <c r="U41" s="68">
        <f>VLOOKUP($O$6&amp;$O$14,条件設定!$C$10:$I$15,7,FALSE)</f>
        <v>800</v>
      </c>
      <c r="V41" s="69">
        <f>IF($P$40-T40&lt;=0,0,($P$40-T40))</f>
        <v>0</v>
      </c>
      <c r="W41" s="70">
        <f>V41*U41</f>
        <v>0</v>
      </c>
      <c r="Y41" s="1"/>
    </row>
    <row r="42" spans="1:35" s="33" customFormat="1" ht="25.5" customHeight="1">
      <c r="B42" s="9"/>
      <c r="J42" s="1"/>
      <c r="K42" s="16"/>
      <c r="L42" s="16"/>
      <c r="M42" s="16"/>
      <c r="N42" s="16"/>
      <c r="O42" s="16"/>
      <c r="P42" s="16"/>
      <c r="S42" s="71" t="s">
        <v>70</v>
      </c>
      <c r="T42" s="72"/>
      <c r="U42" s="72"/>
      <c r="V42" s="72">
        <f>SUM(V39:V41)</f>
        <v>-1</v>
      </c>
      <c r="W42" s="73">
        <f>SUM(W39:W41)</f>
        <v>-1600</v>
      </c>
      <c r="Y42" s="9"/>
    </row>
    <row r="43" spans="1:35" s="16" customFormat="1" ht="19.5" customHeight="1">
      <c r="A43" s="15"/>
      <c r="B43" s="1"/>
      <c r="J43" s="1"/>
      <c r="S43" s="1"/>
      <c r="Y43" s="1"/>
    </row>
    <row r="44" spans="1:35" s="16" customFormat="1">
      <c r="A44" s="15"/>
      <c r="B44" s="1"/>
      <c r="J44" s="1"/>
      <c r="K44" s="1"/>
      <c r="L44" s="1"/>
      <c r="M44" s="1"/>
      <c r="N44" s="1"/>
      <c r="O44" s="1"/>
      <c r="P44" s="1"/>
      <c r="S44" s="1"/>
      <c r="W44" s="1"/>
      <c r="Y44" s="1"/>
    </row>
    <row r="45" spans="1:35" s="16" customFormat="1" ht="14.25" customHeight="1">
      <c r="A45" s="15"/>
      <c r="B45" s="1"/>
      <c r="J45" s="1"/>
      <c r="K45" s="1"/>
      <c r="L45" s="1"/>
      <c r="M45" s="1"/>
      <c r="N45" s="1"/>
      <c r="O45" s="1"/>
      <c r="P45" s="1"/>
      <c r="S45" s="1"/>
      <c r="W45" s="1"/>
      <c r="Y45" s="1"/>
    </row>
    <row r="46" spans="1:35">
      <c r="K46" s="16"/>
      <c r="L46" s="16"/>
      <c r="M46" s="16"/>
      <c r="N46" s="16"/>
      <c r="O46" s="16"/>
      <c r="Q46" s="1"/>
      <c r="R46" s="1"/>
      <c r="S46" s="1"/>
    </row>
    <row r="47" spans="1:35">
      <c r="K47" s="16"/>
      <c r="L47" s="16"/>
      <c r="M47" s="16"/>
      <c r="N47" s="16"/>
      <c r="O47" s="16"/>
      <c r="Q47" s="1"/>
      <c r="R47" s="1"/>
      <c r="S47" s="1"/>
    </row>
    <row r="48" spans="1:35">
      <c r="K48" s="16"/>
      <c r="L48" s="16"/>
      <c r="M48" s="16"/>
      <c r="N48" s="16"/>
      <c r="O48" s="16"/>
      <c r="Q48" s="1"/>
      <c r="S48" s="1"/>
    </row>
    <row r="49" spans="1:35">
      <c r="K49" s="16"/>
      <c r="L49" s="16"/>
      <c r="M49" s="16"/>
      <c r="N49" s="16"/>
      <c r="O49" s="16"/>
      <c r="Q49" s="1"/>
    </row>
    <row r="50" spans="1:35" s="22" customFormat="1" ht="28.5" customHeight="1">
      <c r="B50" s="39" t="s">
        <v>75</v>
      </c>
      <c r="C50" s="3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7"/>
      <c r="Q50" s="37"/>
      <c r="R50" s="37"/>
      <c r="S50" s="32"/>
      <c r="T50" s="32"/>
      <c r="U50" s="32"/>
      <c r="V50" s="32"/>
      <c r="W50" s="32"/>
      <c r="AB50" s="9"/>
      <c r="AC50" s="9"/>
      <c r="AD50" s="9"/>
      <c r="AE50" s="9"/>
      <c r="AF50" s="9"/>
      <c r="AG50" s="9"/>
      <c r="AH50" s="9"/>
      <c r="AI50" s="9"/>
    </row>
    <row r="51" spans="1:35" ht="18.95">
      <c r="H51" s="9" t="s">
        <v>76</v>
      </c>
      <c r="K51" s="16"/>
      <c r="O51" s="77">
        <v>30</v>
      </c>
      <c r="P51" s="1" t="s">
        <v>77</v>
      </c>
      <c r="Q51" s="112" t="s">
        <v>78</v>
      </c>
      <c r="R51" s="113"/>
      <c r="S51" s="78">
        <f>P40</f>
        <v>-1</v>
      </c>
      <c r="T51" s="1" t="s">
        <v>79</v>
      </c>
      <c r="U51" s="1" t="s">
        <v>80</v>
      </c>
      <c r="V51" s="79">
        <f>O51*S51/60</f>
        <v>-0.5</v>
      </c>
      <c r="W51" s="1" t="s">
        <v>81</v>
      </c>
    </row>
    <row r="52" spans="1:35" ht="19.5" thickBot="1">
      <c r="H52" s="80" t="s">
        <v>82</v>
      </c>
      <c r="I52" s="81"/>
      <c r="J52" s="81"/>
      <c r="K52" s="81"/>
      <c r="L52" s="81"/>
      <c r="M52" s="81"/>
      <c r="N52" s="81"/>
      <c r="O52" s="81"/>
      <c r="P52" s="81"/>
      <c r="Q52" s="81"/>
      <c r="R52" s="82"/>
      <c r="S52" s="82"/>
      <c r="T52" s="81"/>
      <c r="U52" s="83"/>
      <c r="V52" s="84">
        <v>30</v>
      </c>
      <c r="W52" s="81" t="s">
        <v>81</v>
      </c>
    </row>
    <row r="53" spans="1:35" ht="18.95">
      <c r="H53" s="9" t="s">
        <v>83</v>
      </c>
      <c r="V53" s="85">
        <f>SUM(V51:V52)</f>
        <v>29.5</v>
      </c>
      <c r="W53" s="18" t="s">
        <v>81</v>
      </c>
    </row>
    <row r="54" spans="1:35">
      <c r="W54" s="3"/>
    </row>
    <row r="55" spans="1:35">
      <c r="J55" s="3"/>
      <c r="K55" s="3"/>
      <c r="O55" s="1" t="s">
        <v>84</v>
      </c>
      <c r="W55" s="3"/>
    </row>
    <row r="56" spans="1:35" s="3" customFormat="1">
      <c r="A56" s="1"/>
      <c r="B56" s="1"/>
      <c r="C56" s="1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T56" s="1"/>
      <c r="U56" s="1"/>
      <c r="V56" s="1"/>
      <c r="W56" s="1"/>
    </row>
    <row r="57" spans="1:35" s="3" customFormat="1">
      <c r="A57" s="1"/>
      <c r="B57" s="1"/>
      <c r="C57" s="1"/>
      <c r="J57" s="1"/>
      <c r="K57" s="1"/>
      <c r="L57" s="1"/>
      <c r="M57" s="1"/>
      <c r="N57" s="1"/>
      <c r="O57" s="1"/>
      <c r="P57" s="1"/>
      <c r="T57" s="1"/>
      <c r="U57" s="1"/>
      <c r="V57" s="1"/>
      <c r="W57" s="1"/>
    </row>
    <row r="61" spans="1:35">
      <c r="V61" s="3"/>
      <c r="Y61" s="20"/>
    </row>
    <row r="62" spans="1:35">
      <c r="U62" s="2"/>
      <c r="V62" s="6"/>
      <c r="X62" s="2"/>
      <c r="Y62" s="6"/>
    </row>
    <row r="63" spans="1:35">
      <c r="U63" s="2"/>
      <c r="V63" s="6"/>
      <c r="X63" s="2"/>
      <c r="Y63" s="6"/>
    </row>
  </sheetData>
  <mergeCells count="11">
    <mergeCell ref="O14:R14"/>
    <mergeCell ref="S38:T38"/>
    <mergeCell ref="K41:N41"/>
    <mergeCell ref="Q51:R51"/>
    <mergeCell ref="O6:R6"/>
    <mergeCell ref="O9:P9"/>
    <mergeCell ref="S9:T9"/>
    <mergeCell ref="O10:P10"/>
    <mergeCell ref="S10:T10"/>
    <mergeCell ref="O11:P11"/>
    <mergeCell ref="S11:T11"/>
  </mergeCells>
  <phoneticPr fontId="2"/>
  <conditionalFormatting sqref="O10:P11">
    <cfRule type="expression" dxfId="1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C2D93DB-B1C0-49B3-A339-ADFED7FE678B}">
          <x14:formula1>
            <xm:f>条件設定!$C$6:$C$7</xm:f>
          </x14:formula1>
          <xm:sqref>O14:R14</xm:sqref>
        </x14:dataValidation>
        <x14:dataValidation type="list" allowBlank="1" showInputMessage="1" showErrorMessage="1" xr:uid="{D36C59A9-5898-4B5E-ACEE-51FC6A8C4D44}">
          <x14:formula1>
            <xm:f>条件設定!$C$3:$C$4</xm:f>
          </x14:formula1>
          <xm:sqref>O6:R6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2540-4BE7-4940-A126-BE590D29C3D8}">
  <sheetPr>
    <tabColor theme="8" tint="0.59999389629810485"/>
  </sheetPr>
  <dimension ref="A2:AI50"/>
  <sheetViews>
    <sheetView zoomScale="70" zoomScaleNormal="70" workbookViewId="0"/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5" style="1" customWidth="1"/>
    <col min="5" max="5" width="7" style="1" customWidth="1"/>
    <col min="6" max="6" width="4.42578125" style="1" customWidth="1"/>
    <col min="7" max="7" width="6.4257812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5.140625" style="1" customWidth="1"/>
    <col min="15" max="15" width="10.85546875" style="1" customWidth="1"/>
    <col min="16" max="16" width="8.710937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26" width="8.85546875" style="1"/>
    <col min="27" max="27" width="17.42578125" style="1" customWidth="1"/>
    <col min="28" max="16384" width="8.85546875" style="1"/>
  </cols>
  <sheetData>
    <row r="2" spans="2:24" s="22" customFormat="1" ht="28.5" customHeight="1">
      <c r="B2" s="29" t="s">
        <v>85</v>
      </c>
    </row>
    <row r="3" spans="2:24" s="22" customFormat="1" ht="8.4499999999999993" customHeight="1"/>
    <row r="4" spans="2:24" s="22" customFormat="1" ht="28.5" customHeight="1">
      <c r="B4" s="39" t="s">
        <v>12</v>
      </c>
      <c r="C4" s="38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  <c r="Q4" s="37"/>
      <c r="R4" s="37"/>
      <c r="S4" s="32"/>
      <c r="T4" s="32"/>
      <c r="U4" s="32"/>
      <c r="V4" s="32"/>
      <c r="W4" s="32"/>
    </row>
    <row r="5" spans="2:24" ht="5.0999999999999996" customHeight="1">
      <c r="Q5" s="1"/>
      <c r="R5" s="1"/>
      <c r="S5" s="1"/>
    </row>
    <row r="6" spans="2:24" ht="18.95">
      <c r="C6" s="50" t="s">
        <v>50</v>
      </c>
      <c r="N6" s="24"/>
      <c r="O6" s="106" t="s">
        <v>72</v>
      </c>
      <c r="P6" s="107"/>
      <c r="Q6" s="107"/>
      <c r="R6" s="108"/>
      <c r="S6" s="1"/>
    </row>
    <row r="7" spans="2:24" ht="5.0999999999999996" customHeight="1">
      <c r="C7" s="50"/>
      <c r="N7" s="24"/>
      <c r="Q7" s="1"/>
      <c r="R7" s="1"/>
      <c r="S7" s="1"/>
    </row>
    <row r="8" spans="2:24" ht="5.0999999999999996" customHeight="1">
      <c r="C8" s="9"/>
      <c r="N8" s="24"/>
      <c r="Q8" s="1"/>
      <c r="R8" s="1"/>
      <c r="T8" s="3"/>
      <c r="U8" s="3"/>
    </row>
    <row r="9" spans="2:24" ht="18.95">
      <c r="C9" s="50" t="s">
        <v>52</v>
      </c>
      <c r="N9" s="24"/>
      <c r="O9" s="109" t="s">
        <v>53</v>
      </c>
      <c r="P9" s="109"/>
      <c r="Q9" s="51"/>
      <c r="R9" s="1"/>
      <c r="S9" s="109" t="s">
        <v>54</v>
      </c>
      <c r="T9" s="109"/>
    </row>
    <row r="10" spans="2:24" ht="18.95">
      <c r="C10" s="9"/>
      <c r="N10" s="25" t="s">
        <v>18</v>
      </c>
      <c r="O10" s="110">
        <v>6000</v>
      </c>
      <c r="P10" s="110"/>
      <c r="Q10" s="19" t="s">
        <v>55</v>
      </c>
      <c r="R10" s="1"/>
      <c r="S10" s="111" t="str">
        <f>IF(O6="GFXシリーズ（1億200万画素）",11648,"")</f>
        <v/>
      </c>
      <c r="T10" s="111"/>
      <c r="U10" s="19" t="s">
        <v>55</v>
      </c>
    </row>
    <row r="11" spans="2:24" ht="18.95">
      <c r="C11" s="9"/>
      <c r="N11" s="25" t="s">
        <v>16</v>
      </c>
      <c r="O11" s="110">
        <v>4000</v>
      </c>
      <c r="P11" s="110"/>
      <c r="Q11" s="19" t="s">
        <v>55</v>
      </c>
      <c r="R11" s="1"/>
      <c r="S11" s="111" t="str">
        <f>IF(O6="GFXシリーズ（1億200万画素）",8736,"")</f>
        <v/>
      </c>
      <c r="T11" s="111"/>
      <c r="U11" s="19" t="s">
        <v>55</v>
      </c>
    </row>
    <row r="12" spans="2:24" ht="11.45" customHeight="1">
      <c r="C12" s="9"/>
      <c r="N12" s="25"/>
      <c r="O12" s="3"/>
      <c r="P12" s="3"/>
      <c r="Q12" s="19"/>
      <c r="R12" s="1"/>
      <c r="S12" s="21"/>
      <c r="T12" s="21"/>
      <c r="U12" s="19"/>
    </row>
    <row r="13" spans="2:24" ht="5.0999999999999996" customHeight="1">
      <c r="C13" s="9"/>
      <c r="N13" s="24"/>
      <c r="Q13" s="1"/>
      <c r="R13" s="1"/>
      <c r="S13" s="1"/>
    </row>
    <row r="14" spans="2:24" ht="18.95">
      <c r="C14" s="9" t="s">
        <v>56</v>
      </c>
      <c r="N14" s="24"/>
      <c r="O14" s="99" t="s">
        <v>28</v>
      </c>
      <c r="P14" s="100"/>
      <c r="Q14" s="100"/>
      <c r="R14" s="101"/>
      <c r="S14" s="1"/>
      <c r="U14" s="3"/>
      <c r="V14" s="3"/>
      <c r="W14" s="3"/>
      <c r="X14" s="3"/>
    </row>
    <row r="15" spans="2:24" ht="5.0999999999999996" customHeight="1">
      <c r="C15" s="9"/>
      <c r="N15" s="24"/>
      <c r="Q15" s="1"/>
      <c r="R15" s="1"/>
      <c r="S15" s="1"/>
      <c r="U15" s="3"/>
      <c r="V15" s="3"/>
      <c r="W15" s="3"/>
      <c r="X15" s="3"/>
    </row>
    <row r="16" spans="2:24" ht="5.0999999999999996" customHeight="1">
      <c r="C16" s="9"/>
      <c r="N16" s="24"/>
      <c r="Q16" s="1"/>
      <c r="R16" s="1"/>
      <c r="S16" s="1"/>
      <c r="U16" s="3"/>
      <c r="V16" s="3"/>
    </row>
    <row r="17" spans="1:35" ht="17.45" customHeight="1">
      <c r="C17" s="9" t="s">
        <v>57</v>
      </c>
      <c r="N17" s="26"/>
      <c r="O17" s="19" t="s">
        <v>86</v>
      </c>
      <c r="P17" s="19"/>
      <c r="Q17" s="19"/>
      <c r="R17" s="19"/>
      <c r="S17" s="19"/>
      <c r="T17" s="19"/>
      <c r="U17" s="19"/>
      <c r="V17" s="19"/>
    </row>
    <row r="18" spans="1:35" ht="18.95">
      <c r="N18" s="26"/>
      <c r="O18" s="8"/>
      <c r="P18" s="8"/>
      <c r="Q18" s="8"/>
      <c r="R18" s="8"/>
      <c r="S18" s="8"/>
      <c r="T18" s="8"/>
      <c r="U18" s="8"/>
      <c r="V18" s="8"/>
      <c r="W18" s="9"/>
      <c r="X18" s="9"/>
    </row>
    <row r="19" spans="1:35" ht="18.95">
      <c r="D19" s="19"/>
      <c r="E19" s="19"/>
      <c r="F19" s="19"/>
      <c r="L19" s="19"/>
      <c r="M19" s="19"/>
      <c r="N19" s="19"/>
      <c r="Q19" s="15"/>
      <c r="R19" s="16"/>
      <c r="S19" s="16"/>
      <c r="T19" s="16"/>
      <c r="U19" s="16"/>
      <c r="V19" s="16"/>
      <c r="W19" s="16"/>
      <c r="X19" s="16"/>
      <c r="Y19" s="16"/>
      <c r="AA19" s="9"/>
      <c r="AB19" s="9"/>
      <c r="AC19" s="9"/>
      <c r="AD19" s="9"/>
      <c r="AE19" s="9"/>
      <c r="AF19" s="9"/>
      <c r="AG19" s="9"/>
      <c r="AH19" s="9"/>
      <c r="AI19" s="9"/>
    </row>
    <row r="20" spans="1:35" s="22" customFormat="1" ht="28.5" customHeight="1">
      <c r="B20" s="39" t="s">
        <v>19</v>
      </c>
      <c r="C20" s="38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7"/>
      <c r="Q20" s="37"/>
      <c r="R20" s="37"/>
      <c r="S20" s="32"/>
      <c r="T20" s="32"/>
      <c r="U20" s="32"/>
      <c r="V20" s="32"/>
      <c r="W20" s="32"/>
      <c r="AB20" s="9"/>
      <c r="AC20" s="9"/>
      <c r="AD20" s="9"/>
      <c r="AE20" s="9"/>
      <c r="AF20" s="9"/>
      <c r="AG20" s="9"/>
      <c r="AH20" s="9"/>
      <c r="AI20" s="9"/>
    </row>
    <row r="21" spans="1:35" ht="10.5" customHeight="1">
      <c r="Q21" s="1"/>
      <c r="R21" s="1"/>
      <c r="S21" s="1"/>
    </row>
    <row r="22" spans="1:35" s="30" customFormat="1" ht="18.95">
      <c r="C22" s="16"/>
      <c r="D22" s="16"/>
      <c r="E22" s="16"/>
      <c r="F22" s="16"/>
      <c r="G22" s="16"/>
      <c r="H22" s="16"/>
      <c r="M22" s="9" t="s">
        <v>59</v>
      </c>
      <c r="S22" s="31"/>
      <c r="U22" s="9" t="s">
        <v>60</v>
      </c>
      <c r="AD22" s="31"/>
    </row>
    <row r="23" spans="1:35" ht="9.6" customHeight="1">
      <c r="C23" s="16"/>
      <c r="D23" s="16"/>
      <c r="E23" s="16"/>
      <c r="F23" s="16"/>
      <c r="G23" s="16"/>
      <c r="H23" s="16"/>
      <c r="K23" s="5"/>
      <c r="L23" s="5"/>
      <c r="M23" s="5"/>
      <c r="N23" s="5"/>
      <c r="O23" s="5"/>
      <c r="P23" s="5"/>
      <c r="Q23" s="1"/>
      <c r="R23" s="1"/>
      <c r="S23" s="52"/>
      <c r="T23" s="5"/>
      <c r="U23" s="53"/>
      <c r="V23" s="5"/>
      <c r="W23" s="5"/>
      <c r="AD23" s="16"/>
    </row>
    <row r="24" spans="1:35" ht="25.5" customHeight="1">
      <c r="C24" s="16"/>
      <c r="D24" s="16"/>
      <c r="E24" s="16"/>
      <c r="F24" s="16"/>
      <c r="G24" s="16"/>
      <c r="H24" s="16"/>
      <c r="K24" s="35"/>
      <c r="L24" s="34" t="s">
        <v>25</v>
      </c>
      <c r="M24" s="35"/>
      <c r="N24" s="35"/>
      <c r="O24" s="36"/>
      <c r="P24" s="86"/>
      <c r="Q24" s="1"/>
      <c r="R24" s="1"/>
      <c r="S24" s="105" t="s">
        <v>63</v>
      </c>
      <c r="T24" s="114"/>
      <c r="U24" s="56" t="s">
        <v>64</v>
      </c>
      <c r="V24" s="56" t="s">
        <v>65</v>
      </c>
      <c r="W24" s="57" t="s">
        <v>66</v>
      </c>
    </row>
    <row r="25" spans="1:35" ht="25.5" customHeight="1">
      <c r="C25" s="16"/>
      <c r="D25" s="16"/>
      <c r="E25" s="16"/>
      <c r="F25" s="16"/>
      <c r="G25" s="16"/>
      <c r="H25" s="16"/>
      <c r="K25" s="5"/>
      <c r="L25" s="16"/>
      <c r="M25" s="16"/>
      <c r="N25" s="16"/>
      <c r="O25" s="16"/>
      <c r="P25" s="16"/>
      <c r="Q25" s="1"/>
      <c r="R25" s="1"/>
      <c r="S25" s="60" t="s">
        <v>67</v>
      </c>
      <c r="T25" s="61">
        <v>100</v>
      </c>
      <c r="U25" s="62">
        <f>VLOOKUP($O$6&amp;$O$14,条件設定!$C$10:$I$15,5,FALSE)</f>
        <v>400</v>
      </c>
      <c r="V25" s="63">
        <f>IF($P$24-T25&gt;0,T25,$P$24)</f>
        <v>0</v>
      </c>
      <c r="W25" s="64">
        <f>V25*U25</f>
        <v>0</v>
      </c>
    </row>
    <row r="26" spans="1:35" ht="25.5" customHeight="1">
      <c r="C26" s="16"/>
      <c r="D26" s="16"/>
      <c r="E26" s="16"/>
      <c r="F26" s="16"/>
      <c r="G26" s="16"/>
      <c r="H26" s="16"/>
      <c r="J26" s="9"/>
      <c r="Q26" s="1"/>
      <c r="R26" s="16"/>
      <c r="S26" s="60" t="s">
        <v>68</v>
      </c>
      <c r="T26" s="61">
        <v>1000</v>
      </c>
      <c r="U26" s="62">
        <f>VLOOKUP($O$6&amp;$O$14,条件設定!$C$10:$I$15,6,FALSE)</f>
        <v>300</v>
      </c>
      <c r="V26" s="63">
        <f>IF($P$24-V25=0,0,IF($P$24-T26&gt;0,T26-T25,$P$24-T25))</f>
        <v>0</v>
      </c>
      <c r="W26" s="64">
        <f>V26*U26</f>
        <v>0</v>
      </c>
    </row>
    <row r="27" spans="1:35" s="16" customFormat="1" ht="25.5" customHeight="1">
      <c r="A27" s="15"/>
      <c r="B27" s="1"/>
      <c r="J27" s="1"/>
      <c r="K27" s="104"/>
      <c r="L27" s="104"/>
      <c r="M27" s="104"/>
      <c r="N27" s="104"/>
      <c r="S27" s="66" t="s">
        <v>69</v>
      </c>
      <c r="T27" s="67"/>
      <c r="U27" s="68">
        <f>VLOOKUP($O$6&amp;$O$14,条件設定!$C$10:$I$15,7,FALSE)</f>
        <v>200</v>
      </c>
      <c r="V27" s="69">
        <f>IF($P$24-T26&lt;=0,0,($P$24-T26))</f>
        <v>0</v>
      </c>
      <c r="W27" s="70">
        <f>V27*U27</f>
        <v>0</v>
      </c>
      <c r="Y27" s="1"/>
    </row>
    <row r="28" spans="1:35" s="33" customFormat="1" ht="25.5" customHeight="1">
      <c r="B28" s="9"/>
      <c r="C28" s="16"/>
      <c r="D28" s="16"/>
      <c r="E28" s="16"/>
      <c r="F28" s="16"/>
      <c r="G28" s="16"/>
      <c r="H28" s="16"/>
      <c r="J28" s="1"/>
      <c r="K28" s="16"/>
      <c r="L28" s="16"/>
      <c r="N28" s="16"/>
      <c r="O28" s="16"/>
      <c r="P28" s="16"/>
      <c r="S28" s="71" t="s">
        <v>70</v>
      </c>
      <c r="T28" s="72"/>
      <c r="U28" s="72"/>
      <c r="V28" s="72">
        <f>SUM(V25:V27)</f>
        <v>0</v>
      </c>
      <c r="W28" s="73">
        <f>SUM(W25:W27)</f>
        <v>0</v>
      </c>
      <c r="Y28" s="9"/>
    </row>
    <row r="29" spans="1:35" s="16" customFormat="1" ht="19.5" customHeight="1">
      <c r="A29" s="15"/>
      <c r="B29" s="1"/>
      <c r="J29" s="1"/>
      <c r="S29" s="1"/>
      <c r="Y29" s="1"/>
    </row>
    <row r="30" spans="1:35" s="16" customFormat="1">
      <c r="A30" s="15"/>
      <c r="B30" s="1"/>
      <c r="J30" s="1"/>
      <c r="K30" s="1"/>
      <c r="L30" s="1"/>
      <c r="M30" s="1"/>
      <c r="N30" s="1"/>
      <c r="O30" s="1"/>
      <c r="P30" s="1"/>
      <c r="S30" s="1"/>
      <c r="W30" s="1"/>
      <c r="Y30" s="1"/>
    </row>
    <row r="31" spans="1:35" s="16" customFormat="1" ht="14.25" customHeight="1">
      <c r="A31" s="15"/>
      <c r="B31" s="1"/>
      <c r="J31" s="1"/>
      <c r="K31" s="1"/>
      <c r="L31" s="1"/>
      <c r="M31" s="1"/>
      <c r="N31" s="1"/>
      <c r="O31" s="1"/>
      <c r="P31" s="1"/>
      <c r="S31" s="1"/>
      <c r="W31" s="1"/>
      <c r="Y31" s="1"/>
    </row>
    <row r="32" spans="1:35">
      <c r="K32" s="16"/>
      <c r="L32" s="16"/>
      <c r="M32" s="16"/>
      <c r="N32" s="16"/>
      <c r="O32" s="16"/>
      <c r="Q32" s="1"/>
      <c r="R32" s="1"/>
      <c r="S32" s="1"/>
    </row>
    <row r="33" spans="1:25">
      <c r="K33" s="16"/>
      <c r="L33" s="16"/>
      <c r="M33" s="16"/>
      <c r="N33" s="16"/>
      <c r="O33" s="16"/>
      <c r="Q33" s="1"/>
      <c r="R33" s="1"/>
      <c r="S33" s="1"/>
    </row>
    <row r="34" spans="1:25">
      <c r="K34" s="16"/>
      <c r="L34" s="16"/>
      <c r="M34" s="16"/>
      <c r="N34" s="16"/>
      <c r="O34" s="16"/>
      <c r="Q34" s="1"/>
    </row>
    <row r="35" spans="1:25">
      <c r="K35" s="16"/>
      <c r="L35" s="16"/>
      <c r="M35" s="16"/>
      <c r="N35" s="16"/>
      <c r="O35" s="16"/>
      <c r="Q35" s="1"/>
    </row>
    <row r="36" spans="1:25">
      <c r="K36" s="16"/>
      <c r="L36" s="16"/>
      <c r="M36" s="16"/>
      <c r="N36" s="16"/>
      <c r="O36" s="16"/>
      <c r="Q36" s="1"/>
    </row>
    <row r="37" spans="1:25">
      <c r="Q37" s="1"/>
    </row>
    <row r="38" spans="1:25">
      <c r="Q38" s="1"/>
    </row>
    <row r="39" spans="1:25">
      <c r="Q39" s="1"/>
    </row>
    <row r="41" spans="1:25">
      <c r="W41" s="3"/>
    </row>
    <row r="42" spans="1:25">
      <c r="J42" s="3"/>
      <c r="K42" s="3"/>
      <c r="W42" s="3"/>
    </row>
    <row r="43" spans="1:25" s="3" customFormat="1">
      <c r="A43" s="1"/>
      <c r="B43" s="1"/>
      <c r="C43" s="18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T43" s="1"/>
      <c r="U43" s="1"/>
      <c r="V43" s="1"/>
      <c r="W43" s="1"/>
    </row>
    <row r="44" spans="1:25" s="3" customFormat="1">
      <c r="A44" s="1"/>
      <c r="B44" s="1"/>
      <c r="C44" s="1"/>
      <c r="J44" s="1"/>
      <c r="K44" s="1"/>
      <c r="L44" s="1"/>
      <c r="M44" s="1"/>
      <c r="N44" s="1"/>
      <c r="O44" s="1"/>
      <c r="P44" s="1"/>
      <c r="T44" s="1"/>
      <c r="U44" s="1"/>
      <c r="V44" s="1"/>
      <c r="W44" s="1"/>
    </row>
    <row r="48" spans="1:25">
      <c r="V48" s="3"/>
      <c r="Y48" s="20"/>
    </row>
    <row r="49" spans="21:25">
      <c r="U49" s="2"/>
      <c r="V49" s="6"/>
      <c r="X49" s="2"/>
      <c r="Y49" s="6"/>
    </row>
    <row r="50" spans="21:25">
      <c r="U50" s="2"/>
      <c r="V50" s="6"/>
      <c r="X50" s="2"/>
      <c r="Y50" s="6"/>
    </row>
  </sheetData>
  <mergeCells count="10">
    <mergeCell ref="O14:R14"/>
    <mergeCell ref="S24:T24"/>
    <mergeCell ref="K27:N27"/>
    <mergeCell ref="O6:R6"/>
    <mergeCell ref="O9:P9"/>
    <mergeCell ref="S9:T9"/>
    <mergeCell ref="O10:P10"/>
    <mergeCell ref="S10:T10"/>
    <mergeCell ref="O11:P11"/>
    <mergeCell ref="S11:T11"/>
  </mergeCells>
  <phoneticPr fontId="2"/>
  <conditionalFormatting sqref="O10:P11">
    <cfRule type="expression" dxfId="0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FB304A-94AC-45BA-A205-9580EDD266F1}">
          <x14:formula1>
            <xm:f>条件設定!$C$3:$C$4</xm:f>
          </x14:formula1>
          <xm:sqref>O6:R6</xm:sqref>
        </x14:dataValidation>
        <x14:dataValidation type="list" allowBlank="1" showInputMessage="1" showErrorMessage="1" xr:uid="{515785FB-A8B4-4C56-B2EA-AFF047EC76D7}">
          <x14:formula1>
            <xm:f>条件設定!$C$6:$C$7</xm:f>
          </x14:formula1>
          <xm:sqref>O14:R14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50373-EB06-4162-A768-E7AE3A098BF7}">
  <dimension ref="B2:P23"/>
  <sheetViews>
    <sheetView workbookViewId="0">
      <selection activeCell="L29" sqref="L29"/>
    </sheetView>
  </sheetViews>
  <sheetFormatPr defaultColWidth="8.7109375" defaultRowHeight="17.45"/>
  <cols>
    <col min="1" max="2" width="8.7109375" style="1"/>
    <col min="3" max="3" width="14.28515625" style="1" bestFit="1" customWidth="1"/>
    <col min="4" max="9" width="8.7109375" style="1"/>
    <col min="10" max="10" width="1.28515625" style="1" customWidth="1"/>
    <col min="11" max="11" width="3.42578125" style="1" customWidth="1"/>
    <col min="12" max="13" width="8.7109375" style="1"/>
    <col min="14" max="14" width="10.7109375" style="1" customWidth="1"/>
    <col min="15" max="16384" width="8.7109375" style="1"/>
  </cols>
  <sheetData>
    <row r="2" spans="2:9">
      <c r="B2" s="1" t="s">
        <v>87</v>
      </c>
    </row>
    <row r="3" spans="2:9">
      <c r="C3" s="1" t="s">
        <v>51</v>
      </c>
    </row>
    <row r="4" spans="2:9">
      <c r="C4" s="1" t="s">
        <v>72</v>
      </c>
    </row>
    <row r="5" spans="2:9">
      <c r="B5" s="1" t="s">
        <v>88</v>
      </c>
    </row>
    <row r="6" spans="2:9">
      <c r="C6" s="1" t="s">
        <v>14</v>
      </c>
    </row>
    <row r="7" spans="2:9">
      <c r="C7" s="1" t="s">
        <v>28</v>
      </c>
    </row>
    <row r="9" spans="2:9">
      <c r="B9" s="1" t="s">
        <v>89</v>
      </c>
    </row>
    <row r="10" spans="2:9">
      <c r="C10" s="1" t="str">
        <f>C3&amp;C6</f>
        <v>GFXシリーズ（1億200万画素）ひび検出　0.1㎜検出</v>
      </c>
      <c r="G10" s="1">
        <v>1600</v>
      </c>
      <c r="H10" s="1">
        <v>1200</v>
      </c>
      <c r="I10" s="1">
        <v>800</v>
      </c>
    </row>
    <row r="11" spans="2:9">
      <c r="C11" s="1" t="str">
        <f>C3&amp;C7</f>
        <v>GFXシリーズ（1億200万画素）ひび検出　0.2㎜検出</v>
      </c>
      <c r="G11" s="1">
        <v>1600</v>
      </c>
      <c r="H11" s="1">
        <v>1200</v>
      </c>
      <c r="I11" s="1">
        <v>800</v>
      </c>
    </row>
    <row r="12" spans="2:9">
      <c r="C12" s="1" t="str">
        <f>C3&amp;C8</f>
        <v>GFXシリーズ（1億200万画素）</v>
      </c>
      <c r="G12" s="1">
        <v>3200</v>
      </c>
      <c r="H12" s="1">
        <v>2400</v>
      </c>
      <c r="I12" s="1">
        <v>1600</v>
      </c>
    </row>
    <row r="13" spans="2:9">
      <c r="C13" s="1" t="str">
        <f>C4&amp;C6</f>
        <v>通常（GFX 以外）ひび検出　0.1㎜検出</v>
      </c>
      <c r="G13" s="1">
        <v>400</v>
      </c>
      <c r="H13" s="1">
        <v>300</v>
      </c>
      <c r="I13" s="1">
        <v>200</v>
      </c>
    </row>
    <row r="14" spans="2:9">
      <c r="C14" s="1" t="str">
        <f>C4&amp;C7</f>
        <v>通常（GFX 以外）ひび検出　0.2㎜検出</v>
      </c>
      <c r="G14" s="1">
        <v>400</v>
      </c>
      <c r="H14" s="1">
        <v>300</v>
      </c>
      <c r="I14" s="1">
        <v>200</v>
      </c>
    </row>
    <row r="15" spans="2:9">
      <c r="C15" s="1" t="str">
        <f>C4&amp;C8</f>
        <v>通常（GFX 以外）</v>
      </c>
      <c r="G15" s="1">
        <v>800</v>
      </c>
      <c r="H15" s="1">
        <v>600</v>
      </c>
      <c r="I15" s="1">
        <v>400</v>
      </c>
    </row>
    <row r="17" spans="10:16">
      <c r="N17" s="4" t="s">
        <v>90</v>
      </c>
      <c r="O17" s="4" t="s">
        <v>18</v>
      </c>
      <c r="P17" s="4" t="s">
        <v>16</v>
      </c>
    </row>
    <row r="18" spans="10:16">
      <c r="N18" s="4" t="s">
        <v>91</v>
      </c>
      <c r="O18" s="4" t="s">
        <v>92</v>
      </c>
      <c r="P18" s="4"/>
    </row>
    <row r="19" spans="10:16">
      <c r="N19" s="4" t="s">
        <v>93</v>
      </c>
      <c r="O19" s="4" t="s">
        <v>94</v>
      </c>
      <c r="P19" s="4"/>
    </row>
    <row r="21" spans="10:16" ht="3.95" customHeight="1">
      <c r="J21" s="32"/>
      <c r="K21" s="32"/>
      <c r="L21" s="32"/>
      <c r="M21" s="32"/>
      <c r="N21" s="32"/>
      <c r="O21" s="32"/>
    </row>
    <row r="22" spans="10:16" ht="18.95">
      <c r="J22" s="32"/>
      <c r="K22" s="11"/>
      <c r="L22" s="32" t="s">
        <v>95</v>
      </c>
      <c r="M22" s="32"/>
      <c r="N22" s="32"/>
      <c r="O22" s="40"/>
    </row>
    <row r="23" spans="10:16" ht="3.95" customHeight="1">
      <c r="J23" s="32"/>
      <c r="K23" s="32"/>
      <c r="L23" s="32"/>
      <c r="M23" s="32"/>
      <c r="N23" s="32"/>
      <c r="O23" s="32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211A-C18C-4785-9602-54EBC4680017}">
  <sheetPr>
    <tabColor theme="6" tint="0.79998168889431442"/>
  </sheetPr>
  <dimension ref="A1"/>
  <sheetViews>
    <sheetView topLeftCell="A4" workbookViewId="0">
      <selection activeCell="O36" sqref="O36"/>
    </sheetView>
  </sheetViews>
  <sheetFormatPr defaultColWidth="8.7109375" defaultRowHeight="12.95"/>
  <cols>
    <col min="1" max="16384" width="8.7109375" style="41"/>
  </cols>
  <sheetData/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A7F8-8095-4A7C-AB1B-AB27525F0E52}">
  <sheetPr>
    <tabColor theme="6" tint="0.79998168889431442"/>
  </sheetPr>
  <dimension ref="A2:AI57"/>
  <sheetViews>
    <sheetView topLeftCell="A11" zoomScale="70" zoomScaleNormal="70" workbookViewId="0"/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7.140625" style="1" customWidth="1"/>
    <col min="5" max="5" width="8.42578125" style="1" customWidth="1"/>
    <col min="6" max="6" width="7.140625" style="1" customWidth="1"/>
    <col min="7" max="7" width="7.85546875" style="1" customWidth="1"/>
    <col min="8" max="8" width="3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3.42578125" style="1" customWidth="1"/>
    <col min="13" max="13" width="4.5703125" style="1" customWidth="1"/>
    <col min="14" max="14" width="5.140625" style="1" customWidth="1"/>
    <col min="15" max="15" width="8.42578125" style="1" customWidth="1"/>
    <col min="16" max="16" width="10.14062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1.7109375" style="1" customWidth="1"/>
    <col min="24" max="24" width="6.5703125" style="1" customWidth="1"/>
    <col min="25" max="25" width="13.85546875" style="1" customWidth="1"/>
    <col min="26" max="26" width="8.85546875" style="1"/>
    <col min="27" max="27" width="17.42578125" style="1" customWidth="1"/>
    <col min="28" max="16384" width="8.85546875" style="1"/>
  </cols>
  <sheetData>
    <row r="2" spans="1:34" s="22" customFormat="1" ht="28.5" customHeight="1">
      <c r="A2" s="29" t="s">
        <v>11</v>
      </c>
      <c r="B2" s="29"/>
    </row>
    <row r="3" spans="1:34" s="22" customFormat="1" ht="8.4499999999999993" customHeight="1"/>
    <row r="4" spans="1:34" s="22" customFormat="1" ht="28.5" customHeight="1">
      <c r="B4" s="39" t="s">
        <v>12</v>
      </c>
      <c r="C4" s="38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  <c r="Q4" s="37"/>
      <c r="R4" s="37"/>
      <c r="S4" s="32"/>
      <c r="T4" s="32"/>
      <c r="U4" s="32"/>
      <c r="V4" s="32"/>
      <c r="W4" s="32"/>
    </row>
    <row r="5" spans="1:34" ht="5.0999999999999996" customHeight="1">
      <c r="Q5" s="1"/>
      <c r="R5" s="1"/>
      <c r="S5" s="1"/>
    </row>
    <row r="6" spans="1:34" ht="12" customHeight="1">
      <c r="N6" s="24"/>
      <c r="Q6" s="1"/>
      <c r="R6" s="1"/>
      <c r="S6" s="1"/>
    </row>
    <row r="7" spans="1:34" ht="5.0999999999999996" customHeight="1">
      <c r="C7" s="9"/>
      <c r="N7" s="24"/>
      <c r="Q7" s="1"/>
      <c r="R7" s="1"/>
      <c r="S7" s="1"/>
    </row>
    <row r="8" spans="1:34" ht="18.95">
      <c r="C8" s="9" t="s">
        <v>13</v>
      </c>
      <c r="N8" s="24"/>
      <c r="O8" s="99" t="s">
        <v>14</v>
      </c>
      <c r="P8" s="100"/>
      <c r="Q8" s="100"/>
      <c r="R8" s="101"/>
      <c r="S8" s="1"/>
    </row>
    <row r="9" spans="1:34" ht="10.5" customHeight="1">
      <c r="C9" s="9"/>
      <c r="N9" s="24"/>
      <c r="Q9" s="1"/>
      <c r="R9" s="1"/>
      <c r="S9" s="1"/>
    </row>
    <row r="10" spans="1:34" ht="10.5" customHeight="1">
      <c r="C10" s="9"/>
      <c r="N10" s="24"/>
      <c r="Q10" s="1"/>
      <c r="R10" s="1"/>
      <c r="S10" s="1"/>
    </row>
    <row r="11" spans="1:34" ht="18.95">
      <c r="C11" s="9" t="s">
        <v>15</v>
      </c>
      <c r="N11" s="24"/>
      <c r="Q11" s="1"/>
      <c r="R11" s="1"/>
      <c r="S11" s="1"/>
    </row>
    <row r="12" spans="1:34" ht="11.45" customHeight="1">
      <c r="N12" s="25"/>
      <c r="O12" s="3"/>
      <c r="P12" s="3"/>
      <c r="Q12" s="19"/>
      <c r="R12" s="1"/>
      <c r="S12" s="21"/>
      <c r="T12" s="21"/>
      <c r="U12" s="19"/>
    </row>
    <row r="13" spans="1:34" ht="5.0999999999999996" customHeight="1">
      <c r="C13" s="9"/>
      <c r="N13" s="24"/>
      <c r="Q13" s="1"/>
      <c r="R13" s="1"/>
      <c r="S13" s="1"/>
    </row>
    <row r="14" spans="1:34" ht="18.95">
      <c r="N14" s="26"/>
      <c r="O14" s="8"/>
      <c r="P14" s="8"/>
      <c r="Q14" s="8"/>
      <c r="R14" s="8"/>
      <c r="S14" s="8"/>
      <c r="T14" s="8"/>
      <c r="U14" s="8"/>
      <c r="V14" s="8"/>
      <c r="W14" s="8"/>
      <c r="X14" s="9"/>
      <c r="Z14" s="8"/>
      <c r="AA14" s="8"/>
      <c r="AB14" s="8"/>
      <c r="AC14" s="8"/>
      <c r="AD14" s="8"/>
      <c r="AE14" s="8"/>
    </row>
    <row r="15" spans="1:34" ht="18.95">
      <c r="N15" s="26"/>
      <c r="O15" s="8"/>
      <c r="P15" s="8"/>
      <c r="Q15" s="8"/>
      <c r="R15" s="8"/>
      <c r="S15" s="8"/>
      <c r="T15" s="8"/>
      <c r="U15" s="8"/>
      <c r="V15" s="8"/>
      <c r="W15" s="9"/>
      <c r="X15" s="9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8.95">
      <c r="N16" s="26"/>
      <c r="O16" s="8"/>
      <c r="P16" s="8"/>
      <c r="Q16" s="8"/>
      <c r="R16" s="8"/>
      <c r="S16" s="8"/>
      <c r="T16" s="8"/>
      <c r="U16" s="8"/>
      <c r="V16" s="8"/>
      <c r="W16" s="9"/>
      <c r="X16" s="9"/>
      <c r="Z16" s="8"/>
      <c r="AA16" s="13"/>
      <c r="AB16" s="13"/>
      <c r="AC16" s="13"/>
      <c r="AD16" s="13"/>
      <c r="AE16" s="13"/>
      <c r="AF16" s="14"/>
      <c r="AG16" s="13"/>
      <c r="AH16" s="13"/>
    </row>
    <row r="17" spans="2:35" ht="18.95">
      <c r="N17" s="26"/>
      <c r="O17" s="8"/>
      <c r="P17" s="8"/>
      <c r="Q17" s="8"/>
      <c r="R17" s="8"/>
      <c r="S17" s="8"/>
      <c r="T17" s="8"/>
      <c r="U17" s="8"/>
      <c r="V17" s="8"/>
      <c r="W17" s="9"/>
      <c r="X17" s="9"/>
      <c r="Z17" s="8"/>
      <c r="AA17" s="8"/>
      <c r="AB17" s="9"/>
      <c r="AC17" s="9"/>
      <c r="AD17" s="9"/>
      <c r="AE17" s="9"/>
      <c r="AF17" s="9"/>
      <c r="AG17" s="9"/>
      <c r="AH17" s="9"/>
      <c r="AI17" s="9"/>
    </row>
    <row r="18" spans="2:35" ht="18.95">
      <c r="N18" s="26"/>
      <c r="O18" s="8"/>
      <c r="P18" s="8"/>
      <c r="Q18" s="8"/>
      <c r="R18" s="8"/>
      <c r="S18" s="8"/>
      <c r="T18" s="8"/>
      <c r="U18" s="10" t="s">
        <v>16</v>
      </c>
      <c r="V18" s="11">
        <v>10</v>
      </c>
      <c r="W18" s="8" t="s">
        <v>17</v>
      </c>
      <c r="X18" s="9"/>
      <c r="Z18" s="8"/>
      <c r="AA18" s="8"/>
      <c r="AB18" s="9"/>
      <c r="AC18" s="9"/>
      <c r="AD18" s="9"/>
      <c r="AE18" s="9"/>
      <c r="AF18" s="9"/>
      <c r="AG18" s="9"/>
      <c r="AH18" s="9"/>
      <c r="AI18" s="9"/>
    </row>
    <row r="19" spans="2:35" ht="18.95">
      <c r="N19" s="26"/>
      <c r="O19" s="8"/>
      <c r="P19" s="8"/>
      <c r="Q19" s="8"/>
      <c r="R19" s="8"/>
      <c r="S19" s="8"/>
      <c r="T19" s="8"/>
      <c r="U19" s="8"/>
      <c r="V19" s="8"/>
      <c r="W19" s="9"/>
      <c r="X19" s="9"/>
      <c r="Z19" s="8"/>
      <c r="AA19" s="8"/>
      <c r="AB19" s="9"/>
      <c r="AC19" s="9"/>
      <c r="AD19" s="9"/>
      <c r="AE19" s="9"/>
      <c r="AF19" s="9"/>
      <c r="AG19" s="9"/>
      <c r="AH19" s="9"/>
      <c r="AI19" s="9"/>
    </row>
    <row r="20" spans="2:35" ht="18.95">
      <c r="N20" s="26"/>
      <c r="O20" s="8"/>
      <c r="P20" s="8"/>
      <c r="Q20" s="8"/>
      <c r="R20" s="8"/>
      <c r="S20" s="8"/>
      <c r="T20" s="8"/>
      <c r="U20" s="8"/>
      <c r="V20" s="8"/>
      <c r="W20" s="9"/>
      <c r="X20" s="9"/>
      <c r="Z20" s="8"/>
      <c r="AA20" s="8"/>
      <c r="AB20" s="9"/>
      <c r="AC20" s="9"/>
      <c r="AD20" s="9"/>
      <c r="AE20" s="9"/>
      <c r="AF20" s="9"/>
      <c r="AG20" s="9"/>
      <c r="AH20" s="9"/>
      <c r="AI20" s="9"/>
    </row>
    <row r="21" spans="2:35" ht="18.95">
      <c r="N21" s="26"/>
      <c r="O21" s="8"/>
      <c r="P21" s="8"/>
      <c r="Q21" s="8"/>
      <c r="R21" s="8"/>
      <c r="S21" s="8"/>
      <c r="T21" s="8"/>
      <c r="U21" s="8"/>
      <c r="V21" s="8"/>
      <c r="W21" s="9"/>
      <c r="X21" s="9"/>
      <c r="Z21" s="8"/>
      <c r="AA21" s="8"/>
      <c r="AB21" s="9"/>
      <c r="AC21" s="9"/>
      <c r="AD21" s="9"/>
      <c r="AE21" s="9"/>
      <c r="AF21" s="9"/>
      <c r="AG21" s="9"/>
      <c r="AH21" s="9"/>
      <c r="AI21" s="9"/>
    </row>
    <row r="22" spans="2:35" ht="18.95">
      <c r="N22" s="26"/>
      <c r="O22" s="8"/>
      <c r="P22" s="8"/>
      <c r="Q22" s="8"/>
      <c r="R22" s="8"/>
      <c r="S22" s="8"/>
      <c r="T22" s="8"/>
      <c r="U22" s="8"/>
      <c r="V22" s="8"/>
      <c r="W22" s="9"/>
      <c r="X22" s="9"/>
      <c r="Z22" s="8"/>
      <c r="AA22" s="8"/>
      <c r="AB22" s="9"/>
      <c r="AC22" s="9"/>
      <c r="AD22" s="9"/>
      <c r="AE22" s="9"/>
      <c r="AF22" s="9"/>
      <c r="AG22" s="9"/>
      <c r="AH22" s="9"/>
      <c r="AI22" s="9"/>
    </row>
    <row r="23" spans="2:35" ht="18.95">
      <c r="N23" s="27"/>
      <c r="O23" s="8"/>
      <c r="P23" s="8"/>
      <c r="Q23" s="8"/>
      <c r="R23" s="8"/>
      <c r="S23" s="8"/>
      <c r="T23" s="8"/>
      <c r="U23" s="8"/>
      <c r="V23" s="8"/>
      <c r="W23" s="9"/>
      <c r="X23" s="9"/>
      <c r="Z23" s="8"/>
      <c r="AA23" s="8"/>
      <c r="AB23" s="9"/>
      <c r="AC23" s="9"/>
      <c r="AD23" s="9"/>
      <c r="AE23" s="9"/>
      <c r="AF23" s="9"/>
      <c r="AG23" s="9"/>
      <c r="AH23" s="9"/>
      <c r="AI23" s="9"/>
    </row>
    <row r="24" spans="2:35" ht="18.95">
      <c r="N24" s="27"/>
      <c r="O24" s="8"/>
      <c r="P24" s="8"/>
      <c r="Q24" s="8"/>
      <c r="R24" s="8"/>
      <c r="S24" s="8"/>
      <c r="T24" s="8"/>
      <c r="U24" s="8"/>
      <c r="V24" s="8"/>
      <c r="W24" s="9"/>
      <c r="X24" s="9"/>
      <c r="Z24" s="8"/>
      <c r="AA24" s="9"/>
      <c r="AB24" s="9"/>
      <c r="AC24" s="9"/>
      <c r="AD24" s="9"/>
      <c r="AE24" s="9"/>
      <c r="AF24" s="9"/>
      <c r="AG24" s="9"/>
      <c r="AH24" s="9"/>
      <c r="AI24" s="9"/>
    </row>
    <row r="25" spans="2:35" ht="18.95">
      <c r="N25" s="27"/>
      <c r="O25" s="8"/>
      <c r="P25" s="8"/>
      <c r="Q25" s="8"/>
      <c r="R25" s="8"/>
      <c r="S25" s="8"/>
      <c r="T25" s="8"/>
      <c r="U25" s="8"/>
      <c r="V25" s="8"/>
      <c r="W25" s="9"/>
      <c r="X25" s="9"/>
      <c r="Z25" s="8"/>
      <c r="AA25" s="42"/>
      <c r="AB25" s="9"/>
      <c r="AC25" s="9"/>
      <c r="AD25" s="9"/>
      <c r="AE25" s="9"/>
      <c r="AF25" s="9"/>
      <c r="AG25" s="9"/>
      <c r="AH25" s="9"/>
      <c r="AI25" s="9"/>
    </row>
    <row r="26" spans="2:35" ht="18.95">
      <c r="N26" s="10" t="s">
        <v>18</v>
      </c>
      <c r="O26" s="11">
        <v>40</v>
      </c>
      <c r="P26" s="8" t="s">
        <v>17</v>
      </c>
      <c r="R26" s="8"/>
      <c r="S26" s="8"/>
      <c r="T26" s="8"/>
      <c r="W26" s="9"/>
      <c r="X26" s="9"/>
      <c r="Y26" s="16"/>
      <c r="Z26" s="8"/>
      <c r="AH26" s="9"/>
      <c r="AI26" s="9"/>
    </row>
    <row r="27" spans="2:35" ht="18.95">
      <c r="D27" s="19"/>
      <c r="E27" s="19"/>
      <c r="F27" s="19"/>
      <c r="N27" s="19"/>
      <c r="O27" s="17"/>
      <c r="Q27" s="15"/>
      <c r="R27" s="16"/>
      <c r="S27" s="16"/>
      <c r="T27" s="16"/>
      <c r="W27" s="16"/>
      <c r="X27" s="16"/>
      <c r="Y27" s="16"/>
      <c r="Z27" s="9"/>
      <c r="AH27" s="9"/>
      <c r="AI27" s="9"/>
    </row>
    <row r="28" spans="2:35" ht="18.95">
      <c r="D28" s="19"/>
      <c r="E28" s="19"/>
      <c r="F28" s="19"/>
      <c r="L28" s="19"/>
      <c r="M28" s="19"/>
      <c r="N28" s="19"/>
      <c r="Q28" s="15"/>
      <c r="R28" s="16"/>
      <c r="S28" s="16"/>
      <c r="T28" s="16"/>
      <c r="U28" s="16"/>
      <c r="V28" s="16"/>
      <c r="W28" s="16"/>
      <c r="X28" s="16"/>
      <c r="Y28" s="16"/>
      <c r="AA28" s="9"/>
      <c r="AB28" s="9"/>
      <c r="AC28" s="9"/>
      <c r="AD28" s="9"/>
      <c r="AE28" s="9"/>
      <c r="AF28" s="9"/>
      <c r="AG28" s="9"/>
      <c r="AH28" s="9"/>
      <c r="AI28" s="9"/>
    </row>
    <row r="29" spans="2:35" s="22" customFormat="1" ht="28.5" customHeight="1">
      <c r="B29" s="39" t="s">
        <v>19</v>
      </c>
      <c r="C29" s="38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7"/>
      <c r="Q29" s="37"/>
      <c r="R29" s="37"/>
      <c r="S29" s="32"/>
      <c r="T29" s="32"/>
      <c r="U29" s="32"/>
      <c r="V29" s="32"/>
      <c r="W29" s="32"/>
      <c r="AB29" s="9"/>
      <c r="AC29" s="9"/>
      <c r="AD29" s="9"/>
      <c r="AE29" s="9"/>
      <c r="AF29" s="9"/>
      <c r="AG29" s="9"/>
      <c r="AH29" s="9"/>
      <c r="AI29" s="9"/>
    </row>
    <row r="30" spans="2:35" ht="10.5" customHeight="1">
      <c r="Q30" s="1"/>
      <c r="R30" s="1"/>
      <c r="S30" s="1"/>
    </row>
    <row r="31" spans="2:35" s="30" customFormat="1" ht="18.95">
      <c r="E31" s="9" t="s">
        <v>20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"/>
      <c r="AD31" s="31"/>
    </row>
    <row r="32" spans="2:35" ht="9.6" customHeight="1">
      <c r="C32" s="5"/>
      <c r="D32" s="5"/>
      <c r="E32" s="5"/>
      <c r="F32" s="5"/>
      <c r="G32" s="5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AC32" s="16"/>
    </row>
    <row r="33" spans="1:25" ht="25.5" customHeight="1">
      <c r="C33" s="5"/>
      <c r="D33" s="7" t="s">
        <v>21</v>
      </c>
      <c r="E33" s="43"/>
      <c r="F33" s="43" t="s">
        <v>22</v>
      </c>
      <c r="G33" s="48" t="s">
        <v>23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5" ht="25.5" customHeight="1">
      <c r="D34" s="1" t="s">
        <v>24</v>
      </c>
      <c r="E34" s="44">
        <f>V18*O26</f>
        <v>400</v>
      </c>
      <c r="F34" s="23">
        <v>1</v>
      </c>
      <c r="G34" s="44">
        <f>E34*F34</f>
        <v>400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5" s="33" customFormat="1" ht="25.5" customHeight="1">
      <c r="B35" s="9"/>
      <c r="C35" s="35"/>
      <c r="D35" s="34" t="s">
        <v>25</v>
      </c>
      <c r="E35" s="35"/>
      <c r="F35" s="36"/>
      <c r="G35" s="46">
        <f>SUM(G34:G34)</f>
        <v>400</v>
      </c>
      <c r="J35" s="35"/>
      <c r="K35" s="35"/>
      <c r="L35" s="35"/>
      <c r="M35" s="34" t="s">
        <v>26</v>
      </c>
      <c r="N35" s="35"/>
      <c r="O35" s="36"/>
      <c r="P35" s="47">
        <f>IF(O8="ひび検出　0.2㎜検出",1/90/4,IF(O8="ひび検出　0.1㎜検出",1/90,""))*G35</f>
        <v>4.4444444444444446</v>
      </c>
      <c r="X35" s="9"/>
    </row>
    <row r="36" spans="1:25" s="16" customFormat="1">
      <c r="A36" s="15"/>
      <c r="B36" s="1"/>
      <c r="J36" s="1"/>
      <c r="K36" s="1"/>
      <c r="L36" s="1"/>
      <c r="M36" s="1"/>
      <c r="P36" s="1"/>
      <c r="S36" s="1"/>
      <c r="W36" s="2"/>
      <c r="Y36" s="1"/>
    </row>
    <row r="37" spans="1:25" s="16" customFormat="1" ht="14.25" customHeight="1">
      <c r="A37" s="15"/>
      <c r="B37" s="1"/>
      <c r="J37" s="1"/>
      <c r="K37" s="1"/>
      <c r="L37" s="1"/>
      <c r="M37" s="1"/>
      <c r="P37" s="1"/>
      <c r="S37" s="1"/>
      <c r="W37" s="2"/>
      <c r="Y37" s="1"/>
    </row>
    <row r="38" spans="1:25" s="16" customFormat="1" ht="14.25" customHeight="1">
      <c r="A38" s="15"/>
      <c r="B38" s="1"/>
      <c r="J38" s="1"/>
      <c r="K38" s="1"/>
      <c r="L38" s="1"/>
      <c r="M38" s="1"/>
      <c r="P38" s="1"/>
      <c r="S38" s="1"/>
      <c r="W38" s="2"/>
      <c r="Y38" s="1"/>
    </row>
    <row r="39" spans="1:25">
      <c r="K39" s="16"/>
      <c r="L39" s="16"/>
      <c r="M39" s="16"/>
      <c r="Q39" s="1"/>
      <c r="R39" s="1"/>
      <c r="S39" s="1"/>
      <c r="W39" s="2"/>
    </row>
    <row r="40" spans="1:25">
      <c r="K40" s="16"/>
      <c r="L40" s="16"/>
      <c r="M40" s="16"/>
      <c r="N40" s="16"/>
      <c r="O40" s="16"/>
      <c r="Q40" s="1"/>
      <c r="R40" s="1"/>
      <c r="S40" s="1"/>
    </row>
    <row r="41" spans="1:25">
      <c r="K41" s="16"/>
      <c r="L41" s="16"/>
      <c r="M41" s="16"/>
      <c r="N41" s="16"/>
      <c r="O41" s="16"/>
      <c r="Q41" s="1"/>
    </row>
    <row r="42" spans="1:25">
      <c r="K42" s="16"/>
      <c r="L42" s="16"/>
      <c r="M42" s="16"/>
      <c r="N42" s="16"/>
      <c r="O42" s="16"/>
      <c r="Q42" s="1"/>
    </row>
    <row r="43" spans="1:25">
      <c r="K43" s="16"/>
      <c r="L43" s="16"/>
      <c r="M43" s="16"/>
      <c r="N43" s="16"/>
      <c r="O43" s="16"/>
      <c r="Q43" s="1"/>
    </row>
    <row r="44" spans="1:25">
      <c r="Q44" s="1"/>
    </row>
    <row r="45" spans="1:25">
      <c r="Q45" s="1"/>
    </row>
    <row r="46" spans="1:25">
      <c r="Q46" s="1"/>
    </row>
    <row r="48" spans="1:25">
      <c r="W48" s="3"/>
    </row>
    <row r="49" spans="1:25">
      <c r="J49" s="3"/>
      <c r="K49" s="3"/>
      <c r="W49" s="3"/>
    </row>
    <row r="50" spans="1:25" s="3" customFormat="1">
      <c r="A50" s="1"/>
      <c r="B50" s="1"/>
      <c r="C50" s="1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T50" s="1"/>
      <c r="U50" s="1"/>
      <c r="V50" s="1"/>
      <c r="W50" s="1"/>
    </row>
    <row r="51" spans="1:25" s="3" customFormat="1">
      <c r="A51" s="1"/>
      <c r="B51" s="1"/>
      <c r="C51" s="1"/>
      <c r="J51" s="1"/>
      <c r="K51" s="1"/>
      <c r="L51" s="1"/>
      <c r="M51" s="1"/>
      <c r="N51" s="1"/>
      <c r="O51" s="1"/>
      <c r="P51" s="1"/>
      <c r="T51" s="1"/>
      <c r="U51" s="1"/>
      <c r="V51" s="1"/>
      <c r="W51" s="1"/>
    </row>
    <row r="55" spans="1:25">
      <c r="V55" s="3"/>
      <c r="Y55" s="20"/>
    </row>
    <row r="56" spans="1:25">
      <c r="U56" s="2"/>
      <c r="V56" s="6"/>
      <c r="X56" s="2"/>
      <c r="Y56" s="6"/>
    </row>
    <row r="57" spans="1:25">
      <c r="U57" s="2"/>
      <c r="V57" s="6"/>
      <c r="X57" s="2"/>
      <c r="Y57" s="6"/>
    </row>
  </sheetData>
  <mergeCells count="1">
    <mergeCell ref="O8:R8"/>
  </mergeCells>
  <phoneticPr fontId="2"/>
  <conditionalFormatting sqref="O10:P11">
    <cfRule type="expression" dxfId="6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05D59B-8792-4DCB-BA04-FAA22808E07B}">
          <x14:formula1>
            <xm:f>条件設定!$C$6:$C$8</xm:f>
          </x14:formula1>
          <xm:sqref>O8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54FC-4D14-4F4D-B8C9-AAC4F0C364F0}">
  <sheetPr>
    <tabColor theme="6" tint="0.79998168889431442"/>
  </sheetPr>
  <dimension ref="A2:AN63"/>
  <sheetViews>
    <sheetView zoomScale="70" zoomScaleNormal="70" workbookViewId="0">
      <selection activeCell="AA40" sqref="AA40:AB40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8.28515625" style="1" customWidth="1"/>
    <col min="5" max="5" width="7" style="1" customWidth="1"/>
    <col min="6" max="6" width="4.42578125" style="1" customWidth="1"/>
    <col min="7" max="7" width="9.140625" style="1" customWidth="1"/>
    <col min="8" max="8" width="3.4257812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7.5703125" style="1" customWidth="1"/>
    <col min="15" max="15" width="10.85546875" style="1" customWidth="1"/>
    <col min="16" max="16" width="9.570312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7.5703125" style="1" customWidth="1"/>
    <col min="21" max="21" width="7" style="1" customWidth="1"/>
    <col min="22" max="22" width="8.85546875" style="1" customWidth="1"/>
    <col min="23" max="23" width="10.28515625" style="1" customWidth="1"/>
    <col min="24" max="24" width="6.5703125" style="1" customWidth="1"/>
    <col min="25" max="25" width="13.85546875" style="1" customWidth="1"/>
    <col min="26" max="16384" width="8.85546875" style="1"/>
  </cols>
  <sheetData>
    <row r="2" spans="2:24" s="22" customFormat="1" ht="28.5" customHeight="1">
      <c r="B2" s="29" t="s">
        <v>27</v>
      </c>
    </row>
    <row r="3" spans="2:24" s="22" customFormat="1" ht="8.4499999999999993" customHeight="1"/>
    <row r="4" spans="2:24" s="22" customFormat="1" ht="28.5" customHeight="1">
      <c r="B4" s="39" t="s">
        <v>12</v>
      </c>
      <c r="C4" s="38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  <c r="Q4" s="37"/>
      <c r="R4" s="37"/>
      <c r="S4" s="32"/>
      <c r="T4" s="32"/>
      <c r="U4" s="32"/>
      <c r="V4" s="32"/>
      <c r="W4" s="32"/>
    </row>
    <row r="5" spans="2:24" ht="5.0999999999999996" customHeight="1">
      <c r="Q5" s="1"/>
      <c r="R5" s="1"/>
      <c r="S5" s="1"/>
    </row>
    <row r="6" spans="2:24">
      <c r="N6" s="24"/>
      <c r="Q6" s="1"/>
      <c r="R6" s="1"/>
      <c r="S6" s="1"/>
    </row>
    <row r="7" spans="2:24" ht="5.0999999999999996" customHeight="1">
      <c r="C7" s="9"/>
      <c r="N7" s="24"/>
      <c r="Q7" s="1"/>
      <c r="R7" s="1"/>
      <c r="S7" s="1"/>
    </row>
    <row r="8" spans="2:24" ht="18.95">
      <c r="C8" s="9" t="s">
        <v>13</v>
      </c>
      <c r="N8" s="24"/>
      <c r="O8" s="99" t="s">
        <v>28</v>
      </c>
      <c r="P8" s="100"/>
      <c r="Q8" s="100"/>
      <c r="R8" s="101"/>
      <c r="S8" s="1"/>
    </row>
    <row r="9" spans="2:24" ht="18.95">
      <c r="C9" s="9"/>
      <c r="N9" s="24"/>
      <c r="Q9" s="1"/>
      <c r="R9" s="1"/>
      <c r="S9" s="1"/>
    </row>
    <row r="10" spans="2:24" ht="18.95">
      <c r="C10" s="9"/>
      <c r="N10" s="24"/>
      <c r="Q10" s="1"/>
      <c r="R10" s="1"/>
      <c r="S10" s="1"/>
    </row>
    <row r="11" spans="2:24" ht="18.95">
      <c r="C11" s="9" t="s">
        <v>15</v>
      </c>
      <c r="N11" s="24"/>
      <c r="Q11" s="1"/>
      <c r="R11" s="1"/>
      <c r="S11" s="1"/>
    </row>
    <row r="12" spans="2:24" ht="11.45" customHeight="1">
      <c r="N12" s="24"/>
      <c r="O12" s="3"/>
      <c r="P12" s="3"/>
      <c r="Q12" s="19"/>
      <c r="R12" s="1"/>
      <c r="S12" s="21"/>
      <c r="T12" s="21"/>
      <c r="U12" s="19"/>
    </row>
    <row r="13" spans="2:24">
      <c r="N13" s="24"/>
      <c r="S13" s="1"/>
      <c r="U13" s="3"/>
      <c r="V13" s="3"/>
      <c r="W13" s="3"/>
      <c r="X13" s="3"/>
    </row>
    <row r="14" spans="2:24" ht="5.0999999999999996" customHeight="1">
      <c r="N14" s="24"/>
      <c r="Q14" s="1"/>
      <c r="R14" s="1"/>
      <c r="S14" s="1"/>
      <c r="U14" s="3"/>
      <c r="V14" s="3"/>
      <c r="W14" s="3"/>
      <c r="X14" s="3"/>
    </row>
    <row r="15" spans="2:24" ht="5.0999999999999996" customHeight="1">
      <c r="N15" s="24"/>
      <c r="Q15" s="1"/>
      <c r="R15" s="1"/>
      <c r="S15" s="1"/>
      <c r="U15" s="3"/>
      <c r="V15" s="3"/>
    </row>
    <row r="16" spans="2:24" ht="17.45" customHeight="1">
      <c r="N16" s="26"/>
      <c r="O16" s="19"/>
      <c r="P16" s="19"/>
      <c r="Q16" s="19"/>
      <c r="R16" s="19"/>
      <c r="S16" s="19"/>
      <c r="T16" s="19"/>
      <c r="U16" s="19"/>
      <c r="V16" s="19"/>
    </row>
    <row r="17" spans="4:40" ht="18.95">
      <c r="N17" s="27"/>
      <c r="O17" s="8"/>
      <c r="P17" s="8"/>
      <c r="Q17" s="8"/>
      <c r="R17" s="8"/>
      <c r="S17" s="8"/>
      <c r="T17" s="8"/>
      <c r="U17" s="8"/>
      <c r="V17" s="8"/>
      <c r="W17" s="9"/>
      <c r="X17" s="9"/>
      <c r="AL17" s="3"/>
      <c r="AM17" s="3"/>
      <c r="AN17" s="3"/>
    </row>
    <row r="18" spans="4:40" ht="18.95">
      <c r="N18" s="27" t="s">
        <v>29</v>
      </c>
      <c r="O18" s="11">
        <v>5</v>
      </c>
      <c r="P18" s="8" t="s">
        <v>17</v>
      </c>
      <c r="Q18" s="8"/>
      <c r="R18" s="8"/>
      <c r="S18" s="8"/>
      <c r="T18" s="8"/>
      <c r="U18" s="8"/>
      <c r="V18" s="8"/>
      <c r="W18" s="8"/>
      <c r="X18" s="9"/>
      <c r="Z18" s="8"/>
      <c r="AA18" s="8"/>
      <c r="AL18" s="3"/>
    </row>
    <row r="19" spans="4:40" ht="18.95">
      <c r="N19" s="27"/>
      <c r="O19" s="8"/>
      <c r="P19" s="8"/>
      <c r="Q19" s="8"/>
      <c r="R19" s="8"/>
      <c r="S19" s="8"/>
      <c r="T19" s="8"/>
      <c r="U19" s="8"/>
      <c r="V19" s="8"/>
      <c r="W19" s="9"/>
      <c r="X19" s="9"/>
      <c r="Z19" s="8"/>
      <c r="AA19" s="8"/>
      <c r="AL19" s="3"/>
      <c r="AM19" s="3"/>
      <c r="AN19" s="3"/>
    </row>
    <row r="20" spans="4:40" ht="18.95">
      <c r="N20" s="27"/>
      <c r="O20" s="8"/>
      <c r="P20" s="8"/>
      <c r="Q20" s="8"/>
      <c r="R20" s="8"/>
      <c r="S20" s="8"/>
      <c r="T20" s="8"/>
      <c r="U20" s="8"/>
      <c r="V20" s="8"/>
      <c r="W20" s="9"/>
      <c r="X20" s="9"/>
      <c r="Z20" s="8"/>
      <c r="AA20" s="8"/>
    </row>
    <row r="21" spans="4:40" ht="18.95">
      <c r="N21" s="27"/>
      <c r="O21" s="8"/>
      <c r="P21" s="8"/>
      <c r="Q21" s="8"/>
      <c r="R21" s="8"/>
      <c r="S21" s="8"/>
      <c r="T21" s="8"/>
      <c r="U21" s="8"/>
      <c r="V21" s="8"/>
      <c r="W21" s="9"/>
      <c r="X21" s="9"/>
      <c r="Z21" s="8"/>
      <c r="AA21" s="8"/>
    </row>
    <row r="22" spans="4:40" ht="18.95">
      <c r="N22" s="27" t="s">
        <v>30</v>
      </c>
      <c r="O22" s="11">
        <v>2</v>
      </c>
      <c r="P22" s="8" t="s">
        <v>17</v>
      </c>
      <c r="Q22" s="8"/>
      <c r="R22" s="8"/>
      <c r="S22" s="8"/>
      <c r="T22" s="8"/>
      <c r="U22" s="10" t="s">
        <v>31</v>
      </c>
      <c r="V22" s="11">
        <v>40</v>
      </c>
      <c r="W22" s="9" t="s">
        <v>17</v>
      </c>
      <c r="X22" s="9"/>
      <c r="Z22" s="8"/>
      <c r="AA22" s="8"/>
    </row>
    <row r="23" spans="4:40" ht="18.95">
      <c r="N23" s="27"/>
      <c r="O23" s="8"/>
      <c r="P23" s="8"/>
      <c r="Q23" s="8"/>
      <c r="R23" s="8"/>
      <c r="S23" s="8"/>
      <c r="T23" s="8"/>
      <c r="U23" s="8"/>
      <c r="V23" s="8"/>
      <c r="W23" s="9"/>
      <c r="X23" s="9"/>
      <c r="Z23" s="8"/>
      <c r="AA23" s="8"/>
    </row>
    <row r="24" spans="4:40" ht="18.95">
      <c r="N24" s="27"/>
      <c r="O24" s="8"/>
      <c r="P24" s="8"/>
      <c r="Q24" s="8"/>
      <c r="R24" s="8"/>
      <c r="S24" s="8"/>
      <c r="T24" s="8"/>
      <c r="U24" s="8"/>
      <c r="V24" s="8"/>
      <c r="W24" s="9"/>
      <c r="X24" s="9"/>
      <c r="Z24" s="8"/>
      <c r="AA24" s="8"/>
    </row>
    <row r="25" spans="4:40" ht="18.95">
      <c r="N25" s="27"/>
      <c r="O25" s="8"/>
      <c r="P25" s="8"/>
      <c r="Q25" s="8"/>
      <c r="R25" s="8"/>
      <c r="S25" s="8"/>
      <c r="T25" s="8"/>
      <c r="U25" s="8"/>
      <c r="V25" s="8"/>
      <c r="W25" s="9"/>
      <c r="X25" s="9"/>
      <c r="Z25" s="8"/>
      <c r="AA25" s="8"/>
    </row>
    <row r="26" spans="4:40" ht="18.95">
      <c r="N26" s="27"/>
      <c r="O26" s="8"/>
      <c r="P26" s="8"/>
      <c r="Q26" s="8"/>
      <c r="R26" s="8"/>
      <c r="S26" s="8"/>
      <c r="T26" s="8"/>
      <c r="U26" s="8"/>
      <c r="V26" s="8"/>
      <c r="W26" s="9"/>
      <c r="X26" s="9"/>
      <c r="Z26" s="8"/>
      <c r="AA26" s="8"/>
      <c r="AI26" s="2"/>
    </row>
    <row r="27" spans="4:40" ht="18.95">
      <c r="N27" s="27"/>
      <c r="O27" s="8"/>
      <c r="P27" s="8"/>
      <c r="Q27" s="8"/>
      <c r="R27" s="8"/>
      <c r="S27" s="8"/>
      <c r="T27" s="8"/>
      <c r="U27" s="8"/>
      <c r="V27" s="8"/>
      <c r="W27" s="9"/>
      <c r="X27" s="9"/>
      <c r="Z27" s="8"/>
      <c r="AA27" s="8"/>
    </row>
    <row r="28" spans="4:40" ht="18.95">
      <c r="N28" s="27"/>
      <c r="O28" s="8"/>
      <c r="P28" s="8"/>
      <c r="Q28" s="8"/>
      <c r="R28" s="8"/>
      <c r="S28" s="8"/>
      <c r="T28" s="8"/>
      <c r="U28" s="8"/>
      <c r="V28" s="8"/>
      <c r="W28" s="9"/>
      <c r="X28" s="9"/>
      <c r="Z28" s="8"/>
      <c r="AA28" s="8"/>
    </row>
    <row r="29" spans="4:40" ht="18.95">
      <c r="N29" s="27"/>
      <c r="O29" s="8"/>
      <c r="P29" s="8"/>
      <c r="Q29" s="8"/>
      <c r="R29" s="8"/>
      <c r="S29" s="8"/>
      <c r="T29" s="8"/>
      <c r="U29" s="8"/>
      <c r="V29" s="8"/>
      <c r="W29" s="9"/>
      <c r="X29" s="9"/>
      <c r="Z29" s="8"/>
      <c r="AA29" s="8"/>
    </row>
    <row r="30" spans="4:40" ht="18.95">
      <c r="N30" s="27"/>
      <c r="O30" s="8"/>
      <c r="P30" s="10" t="s">
        <v>32</v>
      </c>
      <c r="Q30" s="102">
        <v>10</v>
      </c>
      <c r="R30" s="103"/>
      <c r="S30" s="8" t="s">
        <v>17</v>
      </c>
      <c r="T30" s="8"/>
      <c r="U30" s="8"/>
      <c r="V30" s="8"/>
      <c r="W30" s="9"/>
      <c r="X30" s="9"/>
      <c r="Z30" s="8"/>
      <c r="AA30" s="8"/>
    </row>
    <row r="31" spans="4:40" ht="18.95">
      <c r="D31" s="19"/>
      <c r="E31" s="19"/>
      <c r="F31" s="19"/>
      <c r="N31" s="26"/>
      <c r="O31" s="19"/>
      <c r="P31" s="19"/>
      <c r="Q31" s="1"/>
      <c r="R31" s="1"/>
      <c r="S31" s="15"/>
      <c r="T31" s="16"/>
      <c r="U31" s="16"/>
      <c r="V31" s="16"/>
      <c r="W31" s="16"/>
      <c r="X31" s="16"/>
      <c r="Z31" s="8"/>
      <c r="AA31" s="8"/>
      <c r="AL31" s="3"/>
      <c r="AM31" s="3"/>
      <c r="AN31" s="3"/>
    </row>
    <row r="32" spans="4:40">
      <c r="D32" s="19"/>
      <c r="E32" s="19"/>
      <c r="F32" s="19"/>
      <c r="L32" s="19"/>
      <c r="M32" s="19"/>
      <c r="N32" s="19"/>
      <c r="Q32" s="15"/>
      <c r="R32" s="16"/>
      <c r="S32" s="16"/>
      <c r="T32" s="16"/>
      <c r="U32" s="16"/>
      <c r="V32" s="16"/>
      <c r="W32" s="16"/>
      <c r="X32" s="16"/>
      <c r="Y32" s="16"/>
    </row>
    <row r="33" spans="1:30" s="22" customFormat="1" ht="28.5" customHeight="1">
      <c r="B33" s="39" t="s">
        <v>19</v>
      </c>
      <c r="C33" s="38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7"/>
      <c r="Q33" s="37"/>
      <c r="R33" s="37"/>
      <c r="S33" s="32"/>
      <c r="T33" s="32"/>
      <c r="U33" s="32"/>
      <c r="V33" s="32"/>
      <c r="W33" s="32"/>
    </row>
    <row r="34" spans="1:30" ht="10.5" customHeight="1">
      <c r="Q34" s="1"/>
      <c r="R34" s="1"/>
      <c r="S34" s="1"/>
    </row>
    <row r="35" spans="1:30" s="30" customFormat="1" ht="18.95">
      <c r="E35" s="9" t="s">
        <v>20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"/>
      <c r="AD35" s="31"/>
    </row>
    <row r="36" spans="1:30" ht="9.6" customHeight="1">
      <c r="C36" s="5"/>
      <c r="D36" s="5"/>
      <c r="E36" s="5"/>
      <c r="F36" s="5"/>
      <c r="G36" s="5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AC36" s="16"/>
    </row>
    <row r="37" spans="1:30" ht="25.5" customHeight="1">
      <c r="C37" s="5"/>
      <c r="D37" s="7" t="s">
        <v>21</v>
      </c>
      <c r="E37" s="43"/>
      <c r="F37" s="43" t="s">
        <v>22</v>
      </c>
      <c r="G37" s="48" t="s">
        <v>23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30" ht="25.5" customHeight="1">
      <c r="D38" s="1" t="s">
        <v>33</v>
      </c>
      <c r="E38" s="44">
        <f>V22*Q30</f>
        <v>400</v>
      </c>
      <c r="F38" s="23">
        <v>1</v>
      </c>
      <c r="G38" s="44">
        <f>E38*F38</f>
        <v>400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30" ht="25.5" customHeight="1">
      <c r="D39" s="1" t="s">
        <v>34</v>
      </c>
      <c r="E39" s="44">
        <f>O18*O22</f>
        <v>10</v>
      </c>
      <c r="F39" s="23">
        <v>2</v>
      </c>
      <c r="G39" s="44">
        <f t="shared" ref="G39" si="0">E39*F39</f>
        <v>20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30" s="33" customFormat="1" ht="25.5" customHeight="1">
      <c r="B40" s="9"/>
      <c r="C40" s="35"/>
      <c r="D40" s="34" t="s">
        <v>25</v>
      </c>
      <c r="E40" s="35"/>
      <c r="F40" s="36"/>
      <c r="G40" s="46">
        <f>SUM(G38:G39)</f>
        <v>420</v>
      </c>
      <c r="J40" s="35"/>
      <c r="K40" s="35"/>
      <c r="L40" s="35"/>
      <c r="M40" s="34" t="s">
        <v>26</v>
      </c>
      <c r="N40" s="35"/>
      <c r="O40" s="36"/>
      <c r="P40" s="47">
        <f>IF(O8="ひび検出　0.2㎜検出",1/90/4,IF(O8="ひび検出　0.1㎜検出",1/90,""))*G40</f>
        <v>1.1666666666666667</v>
      </c>
      <c r="X40" s="9"/>
    </row>
    <row r="41" spans="1:30" s="33" customFormat="1" ht="25.5" customHeight="1">
      <c r="B41" s="9"/>
      <c r="K41" s="33" t="s">
        <v>35</v>
      </c>
      <c r="X41" s="9"/>
    </row>
    <row r="42" spans="1:30" s="16" customFormat="1" ht="19.5" customHeight="1">
      <c r="A42" s="15"/>
      <c r="B42" s="1"/>
      <c r="J42" s="1"/>
      <c r="K42" s="104"/>
      <c r="L42" s="104"/>
      <c r="M42" s="104"/>
      <c r="N42" s="104"/>
      <c r="S42" s="1"/>
      <c r="Y42" s="1"/>
    </row>
    <row r="43" spans="1:30" s="16" customFormat="1">
      <c r="A43" s="15"/>
      <c r="B43" s="1"/>
      <c r="J43" s="1"/>
      <c r="S43" s="1"/>
      <c r="W43" s="1"/>
      <c r="Y43" s="1"/>
    </row>
    <row r="44" spans="1:30" s="16" customFormat="1" ht="14.25" customHeight="1">
      <c r="A44" s="15"/>
      <c r="B44" s="1"/>
      <c r="J44" s="1"/>
      <c r="S44" s="1"/>
      <c r="W44" s="1"/>
      <c r="Y44" s="1"/>
    </row>
    <row r="45" spans="1:30">
      <c r="Q45" s="1"/>
      <c r="R45" s="1"/>
      <c r="S45" s="1"/>
    </row>
    <row r="46" spans="1:30">
      <c r="Q46" s="1"/>
      <c r="R46" s="1"/>
      <c r="S46" s="1"/>
    </row>
    <row r="47" spans="1:30">
      <c r="K47" s="16"/>
      <c r="L47" s="16"/>
      <c r="M47" s="16"/>
      <c r="N47" s="16"/>
      <c r="O47" s="16"/>
      <c r="Q47" s="1"/>
    </row>
    <row r="48" spans="1:30">
      <c r="K48" s="16"/>
      <c r="L48" s="16"/>
      <c r="M48" s="16"/>
      <c r="N48" s="16"/>
      <c r="O48" s="16"/>
      <c r="Q48" s="1"/>
    </row>
    <row r="49" spans="1:25">
      <c r="K49" s="16"/>
      <c r="L49" s="16"/>
      <c r="M49" s="16"/>
      <c r="N49" s="16"/>
      <c r="O49" s="16"/>
      <c r="Q49" s="1"/>
    </row>
    <row r="50" spans="1:25">
      <c r="K50" s="16"/>
      <c r="L50" s="16"/>
      <c r="M50" s="16"/>
      <c r="N50" s="16"/>
      <c r="O50" s="16"/>
      <c r="Q50" s="1"/>
    </row>
    <row r="51" spans="1:25">
      <c r="K51" s="16"/>
      <c r="L51" s="16"/>
      <c r="M51" s="16"/>
      <c r="N51" s="16"/>
      <c r="O51" s="16"/>
      <c r="Q51" s="1"/>
    </row>
    <row r="52" spans="1:25">
      <c r="Q52" s="1"/>
    </row>
    <row r="54" spans="1:25">
      <c r="W54" s="3"/>
    </row>
    <row r="55" spans="1:25">
      <c r="W55" s="3"/>
    </row>
    <row r="56" spans="1:25" s="3" customFormat="1">
      <c r="A56" s="1"/>
      <c r="B56" s="1"/>
      <c r="C56" s="18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T56" s="1"/>
      <c r="U56" s="1"/>
      <c r="V56" s="1"/>
      <c r="W56" s="1"/>
    </row>
    <row r="57" spans="1:25" s="3" customFormat="1">
      <c r="A57" s="1"/>
      <c r="B57" s="1"/>
      <c r="C57" s="1"/>
      <c r="L57" s="1"/>
      <c r="M57" s="1"/>
      <c r="N57" s="1"/>
      <c r="O57" s="1"/>
      <c r="P57" s="1"/>
      <c r="T57" s="1"/>
      <c r="U57" s="1"/>
      <c r="V57" s="1"/>
      <c r="W57" s="1"/>
    </row>
    <row r="61" spans="1:25">
      <c r="V61" s="3"/>
      <c r="Y61" s="20"/>
    </row>
    <row r="62" spans="1:25">
      <c r="U62" s="2"/>
      <c r="V62" s="6"/>
      <c r="X62" s="2"/>
      <c r="Y62" s="6"/>
    </row>
    <row r="63" spans="1:25">
      <c r="U63" s="2"/>
      <c r="V63" s="6"/>
      <c r="X63" s="2"/>
      <c r="Y63" s="6"/>
    </row>
  </sheetData>
  <mergeCells count="3">
    <mergeCell ref="O8:R8"/>
    <mergeCell ref="Q30:R30"/>
    <mergeCell ref="K42:N42"/>
  </mergeCells>
  <phoneticPr fontId="2"/>
  <pageMargins left="3.937007874015748E-2" right="3.937007874015748E-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36E296-0F22-4D22-84DD-B0A4FB69115D}">
          <x14:formula1>
            <xm:f>条件設定!$C$6:$C$8</xm:f>
          </x14:formula1>
          <xm:sqref>O8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147DE-714B-498A-8DA2-B2D7ECBBD89A}">
  <sheetPr>
    <tabColor theme="6" tint="0.79998168889431442"/>
  </sheetPr>
  <dimension ref="A1:AD51"/>
  <sheetViews>
    <sheetView zoomScale="70" zoomScaleNormal="70" workbookViewId="0">
      <selection activeCell="AG37" sqref="AG37"/>
    </sheetView>
  </sheetViews>
  <sheetFormatPr defaultColWidth="8.85546875" defaultRowHeight="17.45"/>
  <cols>
    <col min="1" max="1" width="1.42578125" style="1" customWidth="1"/>
    <col min="2" max="2" width="0.42578125" style="1" customWidth="1"/>
    <col min="3" max="3" width="3.85546875" style="1" customWidth="1"/>
    <col min="4" max="4" width="7.85546875" style="1" customWidth="1"/>
    <col min="5" max="5" width="8" style="1" customWidth="1"/>
    <col min="6" max="6" width="5.85546875" style="1" customWidth="1"/>
    <col min="7" max="7" width="8.85546875" style="1" bestFit="1" customWidth="1"/>
    <col min="8" max="8" width="4.14062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1.5703125" style="1" customWidth="1"/>
    <col min="13" max="13" width="4.28515625" style="1" customWidth="1"/>
    <col min="14" max="14" width="5.140625" style="1" customWidth="1"/>
    <col min="15" max="15" width="10.85546875" style="1" customWidth="1"/>
    <col min="16" max="16" width="9.28515625" style="1" customWidth="1"/>
    <col min="17" max="17" width="1.7109375" style="3" customWidth="1"/>
    <col min="18" max="18" width="3.140625" style="3" customWidth="1"/>
    <col min="19" max="19" width="7.85546875" style="3" customWidth="1"/>
    <col min="20" max="20" width="6.5703125" style="1" customWidth="1"/>
    <col min="21" max="21" width="7" style="1" customWidth="1"/>
    <col min="22" max="22" width="8.85546875" style="1" customWidth="1"/>
    <col min="23" max="23" width="11.7109375" style="1" customWidth="1"/>
    <col min="24" max="24" width="6.5703125" style="1" customWidth="1"/>
    <col min="25" max="25" width="13.85546875" style="1" customWidth="1"/>
    <col min="26" max="16384" width="8.85546875" style="1"/>
  </cols>
  <sheetData>
    <row r="1" spans="2:24" ht="5.45" customHeight="1"/>
    <row r="2" spans="2:24" s="22" customFormat="1" ht="28.5" customHeight="1">
      <c r="B2" s="29" t="s">
        <v>36</v>
      </c>
    </row>
    <row r="3" spans="2:24" s="22" customFormat="1" ht="8.4499999999999993" customHeight="1"/>
    <row r="4" spans="2:24" s="22" customFormat="1" ht="28.5" customHeight="1">
      <c r="B4" s="39" t="s">
        <v>12</v>
      </c>
      <c r="C4" s="38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  <c r="Q4" s="37"/>
      <c r="R4" s="37"/>
      <c r="S4" s="32"/>
      <c r="T4" s="32"/>
      <c r="U4" s="32"/>
      <c r="V4" s="32"/>
      <c r="W4" s="32"/>
    </row>
    <row r="5" spans="2:24" ht="5.0999999999999996" customHeight="1">
      <c r="Q5" s="1"/>
      <c r="R5" s="1"/>
      <c r="S5" s="1"/>
    </row>
    <row r="6" spans="2:24" ht="11.45" customHeight="1">
      <c r="N6" s="25"/>
      <c r="O6" s="3"/>
      <c r="P6" s="3"/>
      <c r="Q6" s="19"/>
      <c r="R6" s="1"/>
      <c r="S6" s="21"/>
      <c r="T6" s="21"/>
      <c r="U6" s="19"/>
    </row>
    <row r="7" spans="2:24" ht="5.0999999999999996" customHeight="1">
      <c r="C7" s="9"/>
      <c r="N7" s="24"/>
      <c r="Q7" s="1"/>
      <c r="R7" s="1"/>
      <c r="S7" s="1"/>
    </row>
    <row r="8" spans="2:24" ht="18.95">
      <c r="C8" s="9" t="s">
        <v>13</v>
      </c>
      <c r="N8" s="24"/>
      <c r="O8" s="99" t="s">
        <v>14</v>
      </c>
      <c r="P8" s="100"/>
      <c r="Q8" s="100"/>
      <c r="R8" s="101"/>
      <c r="S8" s="1"/>
      <c r="U8" s="3"/>
      <c r="V8" s="3"/>
      <c r="W8" s="3"/>
      <c r="X8" s="3"/>
    </row>
    <row r="9" spans="2:24" ht="5.0999999999999996" customHeight="1">
      <c r="C9" s="9"/>
      <c r="N9" s="24"/>
      <c r="Q9" s="1"/>
      <c r="R9" s="1"/>
      <c r="S9" s="1"/>
      <c r="U9" s="3"/>
      <c r="V9" s="3"/>
      <c r="W9" s="3"/>
      <c r="X9" s="3"/>
    </row>
    <row r="10" spans="2:24" ht="5.0999999999999996" customHeight="1">
      <c r="C10" s="9"/>
      <c r="N10" s="24"/>
      <c r="Q10" s="1"/>
      <c r="R10" s="1"/>
      <c r="S10" s="1"/>
      <c r="U10" s="3"/>
      <c r="V10" s="3"/>
    </row>
    <row r="11" spans="2:24" ht="17.45" customHeight="1">
      <c r="C11" s="9" t="s">
        <v>15</v>
      </c>
      <c r="N11" s="26"/>
      <c r="O11" s="19"/>
      <c r="P11" s="19"/>
      <c r="Q11" s="19"/>
      <c r="R11" s="19"/>
      <c r="S11" s="19"/>
      <c r="T11" s="19"/>
      <c r="U11" s="19"/>
      <c r="V11" s="19"/>
    </row>
    <row r="12" spans="2:24" ht="18.95">
      <c r="N12" s="27" t="s">
        <v>37</v>
      </c>
      <c r="O12" s="8"/>
      <c r="P12" s="8"/>
      <c r="Q12" s="8"/>
      <c r="R12" s="8"/>
      <c r="S12" s="8"/>
      <c r="T12" s="8"/>
      <c r="U12" s="8" t="s">
        <v>38</v>
      </c>
      <c r="V12" s="8"/>
      <c r="W12" s="9"/>
      <c r="X12" s="9"/>
    </row>
    <row r="13" spans="2:24" ht="18.95">
      <c r="N13" s="28" t="s">
        <v>39</v>
      </c>
      <c r="O13" s="11">
        <v>20</v>
      </c>
      <c r="P13" s="8" t="s">
        <v>17</v>
      </c>
      <c r="Q13" s="8"/>
      <c r="R13" s="8"/>
      <c r="S13" s="8"/>
      <c r="T13" s="8"/>
      <c r="U13" s="10" t="s">
        <v>39</v>
      </c>
      <c r="V13" s="11">
        <v>20</v>
      </c>
      <c r="W13" s="9" t="s">
        <v>17</v>
      </c>
      <c r="X13" s="9"/>
    </row>
    <row r="14" spans="2:24" ht="18.95">
      <c r="N14" s="27"/>
      <c r="O14" s="8"/>
      <c r="P14" s="8"/>
      <c r="Q14" s="8"/>
      <c r="R14" s="8"/>
      <c r="S14" s="8"/>
      <c r="T14" s="8"/>
      <c r="U14" s="8"/>
      <c r="V14" s="8"/>
      <c r="W14" s="9"/>
      <c r="X14" s="9"/>
    </row>
    <row r="15" spans="2:24" ht="18.95">
      <c r="N15" s="27"/>
      <c r="O15" s="8"/>
      <c r="P15" s="8"/>
      <c r="Q15" s="8"/>
      <c r="R15" s="8"/>
      <c r="S15" s="8"/>
      <c r="T15" s="8"/>
      <c r="U15" s="8"/>
      <c r="V15" s="8"/>
      <c r="W15" s="9"/>
      <c r="X15" s="9"/>
    </row>
    <row r="16" spans="2:24" ht="18.95">
      <c r="N16" s="27"/>
      <c r="O16" s="8"/>
      <c r="P16" s="8"/>
      <c r="Q16" s="8"/>
      <c r="R16" s="8"/>
      <c r="S16" s="8"/>
      <c r="T16" s="8"/>
      <c r="U16" s="8"/>
      <c r="V16" s="8"/>
      <c r="W16" s="9"/>
      <c r="X16" s="9"/>
    </row>
    <row r="17" spans="2:30" ht="18.95">
      <c r="N17" s="28" t="s">
        <v>40</v>
      </c>
      <c r="O17" s="11">
        <v>5</v>
      </c>
      <c r="P17" s="8" t="s">
        <v>17</v>
      </c>
      <c r="Q17" s="8"/>
      <c r="R17" s="8"/>
      <c r="S17" s="8"/>
      <c r="T17" s="8"/>
      <c r="U17" s="10" t="s">
        <v>40</v>
      </c>
      <c r="V17" s="11">
        <v>5</v>
      </c>
      <c r="W17" s="9" t="s">
        <v>17</v>
      </c>
      <c r="X17" s="9"/>
    </row>
    <row r="18" spans="2:30" ht="18.95">
      <c r="N18" s="27"/>
      <c r="O18" s="8"/>
      <c r="P18" s="8"/>
      <c r="Q18" s="8"/>
      <c r="R18" s="8"/>
      <c r="S18" s="8"/>
      <c r="T18" s="8"/>
      <c r="U18" s="8"/>
      <c r="V18" s="8"/>
      <c r="W18" s="9"/>
      <c r="X18" s="9"/>
    </row>
    <row r="19" spans="2:30" ht="18.95">
      <c r="N19" s="27"/>
      <c r="O19" s="8"/>
      <c r="P19" s="8"/>
      <c r="Q19" s="8"/>
      <c r="R19" s="8"/>
      <c r="S19" s="8"/>
      <c r="T19" s="8"/>
      <c r="U19" s="8"/>
      <c r="V19" s="8"/>
      <c r="W19" s="9"/>
      <c r="X19" s="9"/>
    </row>
    <row r="20" spans="2:30" ht="18.95">
      <c r="N20" s="27"/>
      <c r="O20" s="8"/>
      <c r="P20" s="8"/>
      <c r="Q20" s="8"/>
      <c r="R20" s="8"/>
      <c r="S20" s="8"/>
      <c r="T20" s="8"/>
      <c r="U20" s="8"/>
      <c r="V20" s="8"/>
      <c r="W20" s="9"/>
      <c r="X20" s="9"/>
    </row>
    <row r="21" spans="2:30" ht="18.95">
      <c r="N21" s="27"/>
      <c r="O21" s="8"/>
      <c r="P21" s="8"/>
      <c r="Q21" s="8"/>
      <c r="R21" s="8"/>
      <c r="S21" s="8"/>
      <c r="T21" s="8"/>
      <c r="U21" s="8"/>
      <c r="V21" s="8"/>
      <c r="W21" s="9"/>
      <c r="X21" s="9"/>
    </row>
    <row r="22" spans="2:30" ht="18.95">
      <c r="N22" s="27"/>
      <c r="O22" s="8"/>
      <c r="P22" s="8"/>
      <c r="Q22" s="8"/>
      <c r="R22" s="8"/>
      <c r="S22" s="8"/>
      <c r="T22" s="8"/>
      <c r="U22" s="8"/>
      <c r="V22" s="8"/>
      <c r="W22" s="9"/>
      <c r="X22" s="9"/>
    </row>
    <row r="23" spans="2:30" ht="18.95">
      <c r="N23" s="27"/>
      <c r="O23" s="8"/>
      <c r="P23" s="8"/>
      <c r="Q23" s="8"/>
      <c r="R23" s="8"/>
      <c r="S23" s="8"/>
      <c r="T23" s="8"/>
      <c r="U23" s="8"/>
      <c r="V23" s="8"/>
      <c r="W23" s="9"/>
      <c r="X23" s="9"/>
    </row>
    <row r="24" spans="2:30" ht="18.95">
      <c r="N24" s="27"/>
      <c r="O24" s="8"/>
      <c r="P24" s="8"/>
      <c r="Q24" s="8"/>
      <c r="R24" s="8"/>
      <c r="S24" s="8"/>
      <c r="T24" s="8"/>
      <c r="U24" s="8"/>
      <c r="V24" s="8"/>
      <c r="W24" s="9"/>
      <c r="X24" s="9"/>
    </row>
    <row r="25" spans="2:30" ht="18.95">
      <c r="N25" s="27"/>
      <c r="O25" s="8"/>
      <c r="P25" s="10" t="s">
        <v>41</v>
      </c>
      <c r="Q25" s="102">
        <v>10</v>
      </c>
      <c r="R25" s="103"/>
      <c r="S25" s="8" t="s">
        <v>17</v>
      </c>
      <c r="T25" s="8"/>
      <c r="U25" s="8"/>
      <c r="V25" s="8"/>
      <c r="W25" s="9"/>
      <c r="X25" s="9"/>
      <c r="Y25" s="16"/>
    </row>
    <row r="26" spans="2:30">
      <c r="D26" s="19"/>
      <c r="E26" s="19"/>
      <c r="F26" s="19"/>
      <c r="L26" s="19"/>
      <c r="M26" s="19"/>
      <c r="N26" s="19"/>
      <c r="Q26" s="15"/>
      <c r="R26" s="16"/>
      <c r="S26" s="16"/>
      <c r="T26" s="16"/>
      <c r="U26" s="16"/>
      <c r="V26" s="16"/>
      <c r="W26" s="16"/>
      <c r="X26" s="16"/>
      <c r="Y26" s="16"/>
    </row>
    <row r="27" spans="2:30" s="22" customFormat="1" ht="28.5" customHeight="1">
      <c r="B27" s="39" t="s">
        <v>19</v>
      </c>
      <c r="C27" s="38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7"/>
      <c r="Q27" s="37"/>
      <c r="R27" s="37"/>
      <c r="S27" s="32"/>
      <c r="T27" s="32"/>
      <c r="U27" s="32"/>
      <c r="V27" s="32"/>
      <c r="W27" s="32"/>
    </row>
    <row r="28" spans="2:30" ht="10.5" customHeight="1">
      <c r="Q28" s="1"/>
      <c r="R28" s="1"/>
      <c r="S28" s="1"/>
    </row>
    <row r="29" spans="2:30" s="30" customFormat="1" ht="18.95">
      <c r="E29" s="9" t="s">
        <v>20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"/>
      <c r="AD29" s="31"/>
    </row>
    <row r="30" spans="2:30" ht="9.6" customHeight="1">
      <c r="C30" s="5"/>
      <c r="D30" s="5"/>
      <c r="E30" s="5"/>
      <c r="F30" s="5"/>
      <c r="G30" s="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AC30" s="16"/>
    </row>
    <row r="31" spans="2:30" ht="25.5" customHeight="1">
      <c r="C31" s="5"/>
      <c r="D31" s="7" t="s">
        <v>21</v>
      </c>
      <c r="E31" s="43"/>
      <c r="F31" s="43" t="s">
        <v>22</v>
      </c>
      <c r="G31" s="48" t="s">
        <v>23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2:30" ht="25.5" customHeight="1">
      <c r="D32" s="1" t="s">
        <v>42</v>
      </c>
      <c r="E32" s="44">
        <f>O13*O17</f>
        <v>100</v>
      </c>
      <c r="F32" s="23">
        <v>1</v>
      </c>
      <c r="G32" s="44">
        <f>E32*F32</f>
        <v>100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5" ht="25.5" customHeight="1">
      <c r="D33" s="1" t="s">
        <v>43</v>
      </c>
      <c r="E33" s="44">
        <f>V13*V17</f>
        <v>100</v>
      </c>
      <c r="F33" s="23">
        <v>1</v>
      </c>
      <c r="G33" s="44">
        <f t="shared" ref="G33:G34" si="0">E33*F33</f>
        <v>100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5" s="16" customFormat="1" ht="25.5" customHeight="1">
      <c r="A34" s="15"/>
      <c r="B34" s="1"/>
      <c r="C34" s="5"/>
      <c r="D34" s="5" t="s">
        <v>44</v>
      </c>
      <c r="E34" s="45">
        <f>O13*Q25</f>
        <v>200</v>
      </c>
      <c r="F34" s="12">
        <v>1</v>
      </c>
      <c r="G34" s="44">
        <f t="shared" si="0"/>
        <v>200</v>
      </c>
      <c r="R34" s="1"/>
      <c r="S34" s="1"/>
      <c r="T34" s="1"/>
      <c r="U34" s="1"/>
      <c r="V34" s="1"/>
      <c r="X34" s="1"/>
    </row>
    <row r="35" spans="1:25" s="33" customFormat="1" ht="25.5" customHeight="1">
      <c r="B35" s="9"/>
      <c r="C35" s="35"/>
      <c r="D35" s="34" t="s">
        <v>25</v>
      </c>
      <c r="E35" s="35"/>
      <c r="F35" s="36"/>
      <c r="G35" s="46">
        <f>SUM(G32:G34)</f>
        <v>400</v>
      </c>
      <c r="J35" s="35"/>
      <c r="K35" s="35"/>
      <c r="L35" s="35"/>
      <c r="M35" s="34" t="s">
        <v>26</v>
      </c>
      <c r="N35" s="35"/>
      <c r="O35" s="36"/>
      <c r="P35" s="47">
        <f>IF(O8="ひび検出　0.2㎜検出",1/90/4,IF(O8="ひび検出　0.1㎜検出",1/90,""))*G35</f>
        <v>4.4444444444444446</v>
      </c>
      <c r="X35" s="9"/>
    </row>
    <row r="36" spans="1:25" s="33" customFormat="1" ht="25.5" customHeight="1">
      <c r="B36" s="9"/>
      <c r="K36" s="33" t="s">
        <v>35</v>
      </c>
      <c r="X36" s="9"/>
    </row>
    <row r="37" spans="1:25" s="16" customFormat="1" ht="19.5" customHeight="1">
      <c r="A37" s="15"/>
      <c r="B37" s="1"/>
      <c r="I37" s="1"/>
      <c r="J37" s="104"/>
      <c r="K37" s="104"/>
      <c r="L37" s="104"/>
      <c r="M37" s="104"/>
      <c r="R37" s="1"/>
      <c r="X37" s="1"/>
    </row>
    <row r="38" spans="1:25" s="16" customFormat="1">
      <c r="A38" s="15"/>
      <c r="B38" s="1"/>
      <c r="J38" s="1"/>
      <c r="S38" s="1"/>
      <c r="W38" s="1"/>
      <c r="Y38" s="1"/>
    </row>
    <row r="39" spans="1:25" s="16" customFormat="1" ht="14.25" customHeight="1">
      <c r="A39" s="15"/>
      <c r="B39" s="1"/>
      <c r="J39" s="1"/>
      <c r="S39" s="1"/>
      <c r="W39" s="1"/>
      <c r="Y39" s="1"/>
    </row>
    <row r="40" spans="1:25">
      <c r="Q40" s="1"/>
      <c r="R40" s="1"/>
      <c r="S40" s="1"/>
    </row>
    <row r="41" spans="1:25">
      <c r="Q41" s="1"/>
      <c r="R41" s="1"/>
      <c r="S41" s="1"/>
    </row>
    <row r="42" spans="1:25">
      <c r="K42" s="16"/>
      <c r="L42" s="16"/>
      <c r="M42" s="16"/>
      <c r="N42" s="16"/>
      <c r="O42" s="16"/>
      <c r="Q42" s="1"/>
    </row>
    <row r="43" spans="1:25">
      <c r="K43" s="16"/>
      <c r="L43" s="16"/>
      <c r="M43" s="16"/>
      <c r="N43" s="16"/>
      <c r="O43" s="16"/>
      <c r="Q43" s="1"/>
    </row>
    <row r="44" spans="1:25" s="3" customFormat="1">
      <c r="A44" s="1"/>
      <c r="B44" s="1"/>
      <c r="C44" s="18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T44" s="1"/>
      <c r="U44" s="1"/>
      <c r="V44" s="1"/>
      <c r="W44" s="1"/>
    </row>
    <row r="45" spans="1:25" s="3" customFormat="1">
      <c r="A45" s="1"/>
      <c r="B45" s="1"/>
      <c r="C45" s="1"/>
      <c r="L45" s="1"/>
      <c r="M45" s="1"/>
      <c r="N45" s="1"/>
      <c r="O45" s="1"/>
      <c r="P45" s="1"/>
      <c r="T45" s="1"/>
      <c r="U45" s="1"/>
      <c r="V45" s="1"/>
      <c r="W45" s="1"/>
    </row>
    <row r="49" spans="21:25">
      <c r="V49" s="3"/>
      <c r="Y49" s="20"/>
    </row>
    <row r="50" spans="21:25">
      <c r="U50" s="2"/>
      <c r="V50" s="6"/>
      <c r="X50" s="2"/>
      <c r="Y50" s="6"/>
    </row>
    <row r="51" spans="21:25">
      <c r="U51" s="2"/>
      <c r="V51" s="6"/>
      <c r="X51" s="2"/>
      <c r="Y51" s="6"/>
    </row>
  </sheetData>
  <mergeCells count="3">
    <mergeCell ref="O8:R8"/>
    <mergeCell ref="Q25:R25"/>
    <mergeCell ref="J37:M37"/>
  </mergeCells>
  <phoneticPr fontId="2"/>
  <pageMargins left="3.937007874015748E-2" right="3.937007874015748E-2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0367DD-CBAC-445D-BEE1-BB9106F7A248}">
          <x14:formula1>
            <xm:f>条件設定!$C$6:$C$7</xm:f>
          </x14:formula1>
          <xm:sqref>O8:R8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4042-9692-4410-8DF8-16CEA53D6AAB}">
  <sheetPr>
    <tabColor theme="6" tint="0.79998168889431442"/>
    <pageSetUpPr fitToPage="1"/>
  </sheetPr>
  <dimension ref="B2:AI38"/>
  <sheetViews>
    <sheetView topLeftCell="A16" zoomScale="70" zoomScaleNormal="70" workbookViewId="0">
      <selection activeCell="V8" sqref="V8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10.5703125" style="1" customWidth="1"/>
    <col min="5" max="5" width="9.85546875" style="1" customWidth="1"/>
    <col min="6" max="6" width="6.85546875" style="1" customWidth="1"/>
    <col min="7" max="7" width="9.570312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5.140625" style="1" customWidth="1"/>
    <col min="15" max="15" width="10.85546875" style="1" customWidth="1"/>
    <col min="16" max="16" width="9.8554687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16384" width="8.85546875" style="1"/>
  </cols>
  <sheetData>
    <row r="2" spans="2:35" s="22" customFormat="1" ht="28.5" customHeight="1">
      <c r="B2" s="29" t="s">
        <v>45</v>
      </c>
    </row>
    <row r="3" spans="2:35" s="22" customFormat="1" ht="8.4499999999999993" customHeight="1"/>
    <row r="4" spans="2:35" s="22" customFormat="1" ht="28.5" customHeight="1">
      <c r="B4" s="39" t="s">
        <v>12</v>
      </c>
      <c r="C4" s="38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  <c r="Q4" s="37"/>
      <c r="R4" s="37"/>
      <c r="S4" s="32"/>
      <c r="T4" s="32"/>
      <c r="U4" s="32"/>
      <c r="V4" s="32"/>
      <c r="W4" s="32"/>
    </row>
    <row r="5" spans="2:35" ht="5.0999999999999996" customHeight="1">
      <c r="Q5" s="1"/>
      <c r="R5" s="1"/>
      <c r="S5" s="1"/>
    </row>
    <row r="6" spans="2:35" ht="18.95">
      <c r="C6" s="9" t="s">
        <v>13</v>
      </c>
      <c r="N6" s="24"/>
      <c r="O6" s="99" t="s">
        <v>28</v>
      </c>
      <c r="P6" s="100"/>
      <c r="Q6" s="100"/>
      <c r="R6" s="101"/>
      <c r="S6" s="1"/>
    </row>
    <row r="7" spans="2:35" ht="18.95">
      <c r="C7" s="9"/>
      <c r="N7" s="24"/>
      <c r="Q7" s="1"/>
      <c r="R7" s="1"/>
      <c r="S7" s="1"/>
    </row>
    <row r="8" spans="2:35" ht="21.6" customHeight="1">
      <c r="C8" s="9" t="s">
        <v>15</v>
      </c>
      <c r="N8" s="24"/>
      <c r="Q8" s="1"/>
      <c r="R8" s="1"/>
      <c r="S8" s="21"/>
      <c r="T8" s="21"/>
      <c r="U8" s="19"/>
    </row>
    <row r="9" spans="2:35" ht="5.0999999999999996" customHeight="1">
      <c r="N9" s="24"/>
      <c r="Q9" s="1"/>
      <c r="R9" s="1"/>
      <c r="S9" s="1"/>
    </row>
    <row r="10" spans="2:35" ht="5.0999999999999996" customHeight="1">
      <c r="N10" s="24"/>
      <c r="Q10" s="1"/>
      <c r="R10" s="1"/>
      <c r="S10" s="1"/>
      <c r="U10" s="3"/>
      <c r="V10" s="3"/>
      <c r="W10" s="3"/>
      <c r="X10" s="3"/>
    </row>
    <row r="11" spans="2:35" ht="17.45" customHeight="1">
      <c r="C11" s="9"/>
      <c r="N11" s="26"/>
      <c r="O11" s="19"/>
      <c r="P11" s="19"/>
      <c r="Q11" s="19"/>
      <c r="R11" s="19"/>
      <c r="S11" s="19"/>
      <c r="T11" s="19"/>
      <c r="U11" s="19"/>
      <c r="V11" s="19"/>
    </row>
    <row r="12" spans="2:35" ht="18.95">
      <c r="N12" s="26"/>
      <c r="O12" s="8"/>
      <c r="P12" s="8"/>
      <c r="Q12" s="8"/>
      <c r="R12" s="8"/>
      <c r="S12" s="8"/>
      <c r="T12" s="8"/>
      <c r="U12" s="8"/>
      <c r="V12" s="8"/>
      <c r="W12" s="9"/>
      <c r="X12" s="9"/>
    </row>
    <row r="13" spans="2:35" ht="18.95">
      <c r="N13" s="26"/>
      <c r="O13" s="8"/>
      <c r="P13" s="8"/>
      <c r="Q13" s="8"/>
      <c r="R13" s="8"/>
      <c r="S13" s="8"/>
      <c r="T13" s="8"/>
      <c r="U13" s="8"/>
      <c r="V13" s="8"/>
      <c r="W13" s="8"/>
      <c r="X13" s="9"/>
      <c r="Z13" s="8"/>
      <c r="AA13" s="8"/>
      <c r="AB13" s="8"/>
      <c r="AC13" s="8"/>
      <c r="AD13" s="8"/>
      <c r="AE13" s="8"/>
    </row>
    <row r="14" spans="2:35" ht="18.95">
      <c r="N14" s="26"/>
      <c r="O14" s="8"/>
      <c r="P14" s="8"/>
      <c r="Q14" s="8"/>
      <c r="R14" s="8"/>
      <c r="S14" s="8"/>
      <c r="T14" s="8"/>
      <c r="U14" s="8"/>
      <c r="V14" s="8"/>
      <c r="W14" s="9"/>
      <c r="X14" s="9"/>
      <c r="Z14" s="8"/>
      <c r="AA14" s="8"/>
      <c r="AB14" s="8"/>
      <c r="AC14" s="8"/>
      <c r="AD14" s="8"/>
      <c r="AE14" s="8"/>
      <c r="AF14" s="8"/>
      <c r="AG14" s="8"/>
      <c r="AH14" s="8"/>
    </row>
    <row r="15" spans="2:35" ht="18.95">
      <c r="N15" s="26"/>
      <c r="O15" s="8"/>
      <c r="P15" s="8"/>
      <c r="Q15" s="8"/>
      <c r="R15" s="8"/>
      <c r="S15" s="8"/>
      <c r="T15" s="8"/>
      <c r="U15" s="8"/>
      <c r="V15" s="8"/>
      <c r="W15" s="9"/>
      <c r="X15" s="9"/>
      <c r="Z15" s="8"/>
      <c r="AA15" s="13"/>
      <c r="AB15" s="13"/>
      <c r="AC15" s="13"/>
      <c r="AD15" s="13"/>
      <c r="AE15" s="13"/>
      <c r="AF15" s="14"/>
      <c r="AG15" s="13"/>
      <c r="AH15" s="13"/>
    </row>
    <row r="16" spans="2:35" ht="18.95">
      <c r="N16" s="26"/>
      <c r="O16" s="8"/>
      <c r="P16" s="8"/>
      <c r="Q16" s="8"/>
      <c r="R16" s="8"/>
      <c r="S16" s="8"/>
      <c r="T16" s="8"/>
      <c r="U16" s="8"/>
      <c r="V16" s="8"/>
      <c r="W16" s="9"/>
      <c r="X16" s="9"/>
      <c r="Z16" s="8"/>
      <c r="AA16" s="8"/>
      <c r="AB16" s="9"/>
      <c r="AC16" s="9"/>
      <c r="AD16" s="9"/>
      <c r="AE16" s="9"/>
      <c r="AF16" s="9"/>
      <c r="AG16" s="9"/>
      <c r="AH16" s="9"/>
      <c r="AI16" s="9"/>
    </row>
    <row r="17" spans="2:35" ht="18.95">
      <c r="N17" s="26"/>
      <c r="O17" s="8"/>
      <c r="P17" s="8"/>
      <c r="Q17" s="8"/>
      <c r="R17" s="8"/>
      <c r="S17" s="8"/>
      <c r="T17" s="8"/>
      <c r="U17" s="10" t="s">
        <v>39</v>
      </c>
      <c r="V17" s="11">
        <v>50</v>
      </c>
      <c r="W17" s="8" t="s">
        <v>17</v>
      </c>
      <c r="X17" s="9"/>
      <c r="Z17" s="8"/>
      <c r="AA17" s="8"/>
      <c r="AB17" s="9"/>
      <c r="AC17" s="9"/>
      <c r="AD17" s="9"/>
      <c r="AE17" s="9"/>
      <c r="AF17" s="9"/>
      <c r="AG17" s="9"/>
      <c r="AH17" s="9"/>
      <c r="AI17" s="9"/>
    </row>
    <row r="18" spans="2:35" ht="18.95">
      <c r="N18" s="26"/>
      <c r="O18" s="8"/>
      <c r="P18" s="8"/>
      <c r="Q18" s="8"/>
      <c r="R18" s="8"/>
      <c r="S18" s="8"/>
      <c r="T18" s="8"/>
      <c r="U18" s="8"/>
      <c r="V18" s="8"/>
      <c r="W18" s="9"/>
      <c r="X18" s="9"/>
      <c r="Z18" s="8"/>
      <c r="AA18" s="8"/>
      <c r="AB18" s="9"/>
      <c r="AC18" s="9"/>
      <c r="AD18" s="9"/>
      <c r="AE18" s="9"/>
      <c r="AF18" s="9"/>
      <c r="AG18" s="9"/>
      <c r="AH18" s="9"/>
      <c r="AI18" s="9"/>
    </row>
    <row r="19" spans="2:35" ht="18.95">
      <c r="N19" s="26"/>
      <c r="O19" s="8"/>
      <c r="P19" s="8"/>
      <c r="Q19" s="8"/>
      <c r="R19" s="8"/>
      <c r="S19" s="8"/>
      <c r="T19" s="8"/>
      <c r="U19" s="8"/>
      <c r="V19" s="8"/>
      <c r="W19" s="9"/>
      <c r="X19" s="9"/>
      <c r="Z19" s="8"/>
      <c r="AA19" s="8"/>
      <c r="AB19" s="9"/>
      <c r="AC19" s="9"/>
      <c r="AD19" s="9"/>
      <c r="AE19" s="9"/>
      <c r="AF19" s="9"/>
      <c r="AG19" s="9"/>
      <c r="AH19" s="9"/>
      <c r="AI19" s="9"/>
    </row>
    <row r="20" spans="2:35" ht="18.95">
      <c r="N20" s="26"/>
      <c r="O20" s="8"/>
      <c r="P20" s="8"/>
      <c r="Q20" s="8"/>
      <c r="R20" s="8"/>
      <c r="S20" s="8"/>
      <c r="T20" s="8"/>
      <c r="U20" s="8"/>
      <c r="V20" s="8"/>
      <c r="W20" s="9"/>
      <c r="X20" s="9"/>
      <c r="Z20" s="8"/>
      <c r="AA20" s="8"/>
      <c r="AB20" s="9"/>
      <c r="AC20" s="9"/>
      <c r="AD20" s="9"/>
      <c r="AE20" s="9"/>
      <c r="AF20" s="9"/>
      <c r="AG20" s="9"/>
      <c r="AH20" s="9"/>
      <c r="AI20" s="9"/>
    </row>
    <row r="21" spans="2:35" ht="18.95">
      <c r="N21" s="26"/>
      <c r="O21" s="8"/>
      <c r="P21" s="8"/>
      <c r="Q21" s="8"/>
      <c r="R21" s="8"/>
      <c r="S21" s="8"/>
      <c r="T21" s="8"/>
      <c r="U21" s="8"/>
      <c r="V21" s="8"/>
      <c r="W21" s="9"/>
      <c r="X21" s="9"/>
      <c r="Z21" s="8"/>
      <c r="AA21" s="8"/>
      <c r="AB21" s="9"/>
      <c r="AC21" s="9"/>
      <c r="AD21" s="9"/>
      <c r="AE21" s="9"/>
      <c r="AF21" s="9"/>
      <c r="AG21" s="9"/>
      <c r="AH21" s="9"/>
      <c r="AI21" s="9"/>
    </row>
    <row r="22" spans="2:35" ht="18.95">
      <c r="N22" s="27"/>
      <c r="O22" s="8"/>
      <c r="P22" s="8"/>
      <c r="Q22" s="8"/>
      <c r="R22" s="8"/>
      <c r="S22" s="8"/>
      <c r="T22" s="8"/>
      <c r="U22" s="8"/>
      <c r="V22" s="8"/>
      <c r="W22" s="9"/>
      <c r="X22" s="9"/>
      <c r="Z22" s="8"/>
      <c r="AA22" s="8"/>
      <c r="AB22" s="9"/>
      <c r="AC22" s="9"/>
      <c r="AD22" s="9"/>
      <c r="AE22" s="9"/>
      <c r="AF22" s="9"/>
      <c r="AG22" s="9"/>
      <c r="AH22" s="9"/>
      <c r="AI22" s="9"/>
    </row>
    <row r="23" spans="2:35" ht="18.95">
      <c r="N23" s="27"/>
      <c r="O23" s="8"/>
      <c r="P23" s="8"/>
      <c r="Q23" s="8"/>
      <c r="R23" s="8"/>
      <c r="S23" s="8"/>
      <c r="T23" s="8"/>
      <c r="U23" s="8"/>
      <c r="V23" s="8"/>
      <c r="W23" s="9"/>
      <c r="X23" s="9"/>
      <c r="Z23" s="8"/>
      <c r="AA23" s="9"/>
      <c r="AB23" s="9"/>
      <c r="AC23" s="9"/>
      <c r="AD23" s="9"/>
      <c r="AE23" s="9"/>
      <c r="AF23" s="9"/>
      <c r="AG23" s="9"/>
      <c r="AH23" s="9"/>
      <c r="AI23" s="9"/>
    </row>
    <row r="24" spans="2:35" ht="18.95">
      <c r="N24" s="27"/>
      <c r="O24" s="8"/>
      <c r="P24" s="8"/>
      <c r="Q24" s="8"/>
      <c r="R24" s="8"/>
      <c r="S24" s="8"/>
      <c r="T24" s="8"/>
      <c r="U24" s="8"/>
      <c r="V24" s="8"/>
      <c r="W24" s="9"/>
      <c r="X24" s="9"/>
      <c r="Z24" s="8"/>
      <c r="AA24" s="9"/>
      <c r="AB24" s="9"/>
      <c r="AC24" s="9"/>
      <c r="AD24" s="9"/>
      <c r="AE24" s="9"/>
      <c r="AF24" s="9"/>
      <c r="AG24" s="9"/>
      <c r="AH24" s="9"/>
      <c r="AI24" s="9"/>
    </row>
    <row r="25" spans="2:35" ht="18.95">
      <c r="N25" s="10" t="s">
        <v>46</v>
      </c>
      <c r="O25" s="11">
        <v>10</v>
      </c>
      <c r="P25" s="8" t="s">
        <v>17</v>
      </c>
      <c r="R25" s="8"/>
      <c r="S25" s="8"/>
      <c r="T25" s="8"/>
      <c r="W25" s="9"/>
      <c r="X25" s="9"/>
      <c r="Y25" s="16"/>
      <c r="Z25" s="8"/>
      <c r="AH25" s="9"/>
      <c r="AI25" s="9"/>
    </row>
    <row r="26" spans="2:35" ht="18.95">
      <c r="D26" s="19"/>
      <c r="E26" s="19"/>
      <c r="F26" s="19"/>
      <c r="N26" s="19"/>
      <c r="O26" s="17" t="s">
        <v>47</v>
      </c>
      <c r="Q26" s="15"/>
      <c r="R26" s="16"/>
      <c r="S26" s="16"/>
      <c r="T26" s="16"/>
      <c r="W26" s="16"/>
      <c r="X26" s="16"/>
      <c r="Y26" s="16"/>
      <c r="Z26" s="9"/>
      <c r="AH26" s="9"/>
      <c r="AI26" s="9"/>
    </row>
    <row r="27" spans="2:35" ht="18.95">
      <c r="D27" s="19"/>
      <c r="E27" s="19"/>
      <c r="F27" s="19"/>
      <c r="L27" s="19"/>
      <c r="M27" s="19"/>
      <c r="N27" s="19"/>
      <c r="Q27" s="15"/>
      <c r="R27" s="16"/>
      <c r="S27" s="16"/>
      <c r="T27" s="16"/>
      <c r="U27" s="16"/>
      <c r="V27" s="16"/>
      <c r="W27" s="16"/>
      <c r="X27" s="16"/>
      <c r="Y27" s="16"/>
      <c r="AA27" s="9"/>
      <c r="AB27" s="9"/>
      <c r="AC27" s="9"/>
      <c r="AD27" s="9"/>
      <c r="AE27" s="9"/>
      <c r="AF27" s="9"/>
      <c r="AG27" s="9"/>
      <c r="AH27" s="9"/>
      <c r="AI27" s="9"/>
    </row>
    <row r="28" spans="2:35" s="22" customFormat="1" ht="28.5" customHeight="1">
      <c r="B28" s="39" t="s">
        <v>19</v>
      </c>
      <c r="C28" s="38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7"/>
      <c r="Q28" s="37"/>
      <c r="R28" s="37"/>
      <c r="S28" s="32"/>
      <c r="T28" s="32"/>
      <c r="U28" s="32"/>
      <c r="V28" s="32"/>
      <c r="W28" s="32"/>
      <c r="AB28" s="9"/>
      <c r="AC28" s="9"/>
      <c r="AD28" s="9"/>
      <c r="AE28" s="9"/>
      <c r="AF28" s="9"/>
      <c r="AG28" s="9"/>
      <c r="AH28" s="9"/>
      <c r="AI28" s="9"/>
    </row>
    <row r="29" spans="2:35" ht="10.5" customHeight="1">
      <c r="Q29" s="1"/>
      <c r="R29" s="1"/>
      <c r="S29" s="1"/>
    </row>
    <row r="30" spans="2:35" s="30" customFormat="1" ht="18.95">
      <c r="E30" s="9" t="s">
        <v>20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"/>
      <c r="AD30" s="31"/>
    </row>
    <row r="31" spans="2:35" ht="9.6" customHeight="1">
      <c r="C31" s="5"/>
      <c r="D31" s="5"/>
      <c r="E31" s="5"/>
      <c r="F31" s="5"/>
      <c r="G31" s="5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AC31" s="16"/>
    </row>
    <row r="32" spans="2:35" ht="25.5" customHeight="1">
      <c r="C32" s="5"/>
      <c r="D32" s="7" t="s">
        <v>21</v>
      </c>
      <c r="E32" s="43"/>
      <c r="F32" s="43" t="s">
        <v>22</v>
      </c>
      <c r="G32" s="48" t="s">
        <v>23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2:25" ht="25.5" customHeight="1">
      <c r="D33" s="1" t="s">
        <v>24</v>
      </c>
      <c r="E33" s="44">
        <f>(O25*2)*3.14/2*V17</f>
        <v>1570</v>
      </c>
      <c r="F33" s="23">
        <v>1</v>
      </c>
      <c r="G33" s="44">
        <f>E33*F33</f>
        <v>1570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2:25" s="33" customFormat="1" ht="25.5" customHeight="1">
      <c r="B34" s="9"/>
      <c r="C34" s="35"/>
      <c r="D34" s="34" t="s">
        <v>25</v>
      </c>
      <c r="E34" s="35"/>
      <c r="F34" s="36"/>
      <c r="G34" s="46">
        <f>SUM(G33:G33)</f>
        <v>1570</v>
      </c>
      <c r="J34" s="35"/>
      <c r="K34" s="35"/>
      <c r="L34" s="35"/>
      <c r="M34" s="34" t="s">
        <v>26</v>
      </c>
      <c r="N34" s="35"/>
      <c r="O34" s="36"/>
      <c r="P34" s="47">
        <f>IF(O6="ひび検出　0.2㎜検出",1/90/4,IF(O6="ひび検出　0.1㎜検出",1/90,""))*G34</f>
        <v>4.3611111111111116</v>
      </c>
      <c r="X34" s="9"/>
    </row>
    <row r="35" spans="2:25" s="33" customFormat="1" ht="25.5" customHeight="1">
      <c r="B35" s="9"/>
      <c r="K35" s="33" t="s">
        <v>35</v>
      </c>
      <c r="X35" s="9"/>
    </row>
    <row r="36" spans="2:25">
      <c r="V36" s="3"/>
      <c r="Y36" s="20"/>
    </row>
    <row r="37" spans="2:25">
      <c r="U37" s="2"/>
      <c r="V37" s="6"/>
      <c r="X37" s="2"/>
      <c r="Y37" s="6"/>
    </row>
    <row r="38" spans="2:25">
      <c r="U38" s="2"/>
      <c r="V38" s="6"/>
      <c r="X38" s="2"/>
      <c r="Y38" s="6"/>
    </row>
  </sheetData>
  <mergeCells count="1">
    <mergeCell ref="O6:R6"/>
  </mergeCells>
  <phoneticPr fontId="2"/>
  <pageMargins left="3.937007874015748E-2" right="3.937007874015748E-2" top="0.74803149606299213" bottom="0.74803149606299213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6EC64D-C679-4CE7-845B-BCC6979AB977}">
          <x14:formula1>
            <xm:f>条件設定!$C$6:$C$8</xm:f>
          </x14:formula1>
          <xm:sqref>O6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0FF0-38C4-4034-8242-0D32C46F2404}">
  <sheetPr>
    <tabColor theme="6" tint="0.79998168889431442"/>
    <pageSetUpPr fitToPage="1"/>
  </sheetPr>
  <dimension ref="A2:AI46"/>
  <sheetViews>
    <sheetView view="pageBreakPreview" zoomScale="60" zoomScaleNormal="70" workbookViewId="0">
      <selection activeCell="O8" sqref="O8:R8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5" style="1" customWidth="1"/>
    <col min="5" max="5" width="13" style="1" customWidth="1"/>
    <col min="6" max="6" width="4.42578125" style="1" customWidth="1"/>
    <col min="7" max="7" width="9.710937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5.140625" style="1" customWidth="1"/>
    <col min="15" max="15" width="10.85546875" style="1" customWidth="1"/>
    <col min="16" max="16" width="9.4257812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26" width="8.85546875" style="1"/>
    <col min="27" max="27" width="17.42578125" style="1" customWidth="1"/>
    <col min="28" max="16384" width="8.85546875" style="1"/>
  </cols>
  <sheetData>
    <row r="2" spans="2:35" s="22" customFormat="1" ht="28.5" customHeight="1">
      <c r="B2" s="29" t="s">
        <v>48</v>
      </c>
    </row>
    <row r="3" spans="2:35" s="22" customFormat="1" ht="8.4499999999999993" customHeight="1"/>
    <row r="4" spans="2:35" s="22" customFormat="1" ht="28.5" customHeight="1">
      <c r="B4" s="39" t="s">
        <v>12</v>
      </c>
      <c r="C4" s="38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  <c r="Q4" s="37"/>
      <c r="R4" s="37"/>
      <c r="S4" s="32"/>
      <c r="T4" s="32"/>
      <c r="U4" s="32"/>
      <c r="V4" s="32"/>
      <c r="W4" s="32"/>
    </row>
    <row r="5" spans="2:35" ht="5.0999999999999996" customHeight="1">
      <c r="Q5" s="1"/>
      <c r="R5" s="1"/>
      <c r="S5" s="1"/>
    </row>
    <row r="6" spans="2:35" ht="11.1" customHeight="1">
      <c r="N6" s="24"/>
      <c r="Q6" s="1"/>
      <c r="R6" s="1"/>
      <c r="S6" s="1"/>
    </row>
    <row r="7" spans="2:35" ht="5.0999999999999996" customHeight="1">
      <c r="C7" s="9"/>
      <c r="N7" s="24"/>
      <c r="Q7" s="1"/>
      <c r="R7" s="1"/>
      <c r="S7" s="1"/>
    </row>
    <row r="8" spans="2:35" ht="18.95">
      <c r="C8" s="9" t="s">
        <v>13</v>
      </c>
      <c r="N8" s="24"/>
      <c r="O8" s="99" t="s">
        <v>14</v>
      </c>
      <c r="P8" s="100"/>
      <c r="Q8" s="100"/>
      <c r="R8" s="101"/>
      <c r="S8" s="1"/>
    </row>
    <row r="9" spans="2:35" ht="18.95">
      <c r="C9" s="9"/>
      <c r="N9" s="24"/>
      <c r="Q9" s="1"/>
      <c r="R9" s="1"/>
      <c r="S9" s="1"/>
    </row>
    <row r="10" spans="2:35" ht="18.95">
      <c r="C10" s="9"/>
      <c r="N10" s="24"/>
      <c r="Q10" s="1"/>
      <c r="R10" s="1"/>
      <c r="S10" s="1"/>
    </row>
    <row r="11" spans="2:35" ht="5.0999999999999996" customHeight="1">
      <c r="N11" s="24"/>
      <c r="Q11" s="1"/>
      <c r="R11" s="1"/>
      <c r="S11" s="1"/>
      <c r="U11" s="3"/>
      <c r="V11" s="3"/>
      <c r="W11" s="3"/>
      <c r="X11" s="3"/>
    </row>
    <row r="12" spans="2:35" ht="5.0999999999999996" customHeight="1">
      <c r="C12" s="9"/>
      <c r="N12" s="24"/>
      <c r="Q12" s="1"/>
      <c r="R12" s="1"/>
      <c r="S12" s="1"/>
      <c r="U12" s="3"/>
      <c r="V12" s="3"/>
    </row>
    <row r="13" spans="2:35" ht="17.45" customHeight="1">
      <c r="C13" s="9"/>
      <c r="N13" s="26"/>
      <c r="O13" s="19"/>
      <c r="P13" s="19"/>
      <c r="Q13" s="19"/>
      <c r="R13" s="19"/>
      <c r="S13" s="19"/>
      <c r="T13" s="19"/>
      <c r="U13" s="19"/>
      <c r="V13" s="19"/>
    </row>
    <row r="14" spans="2:35" ht="18.95">
      <c r="N14" s="26"/>
      <c r="O14" s="8"/>
      <c r="P14" s="8"/>
      <c r="Q14" s="8"/>
      <c r="R14" s="8"/>
      <c r="S14" s="8"/>
      <c r="T14" s="8"/>
      <c r="U14" s="8"/>
      <c r="V14" s="8"/>
      <c r="W14" s="9"/>
      <c r="X14" s="9"/>
    </row>
    <row r="15" spans="2:35" ht="18.95">
      <c r="D15" s="19"/>
      <c r="E15" s="19"/>
      <c r="F15" s="19"/>
      <c r="L15" s="19"/>
      <c r="M15" s="19"/>
      <c r="N15" s="19"/>
      <c r="Q15" s="15"/>
      <c r="R15" s="16"/>
      <c r="S15" s="16"/>
      <c r="T15" s="16"/>
      <c r="U15" s="16"/>
      <c r="V15" s="16"/>
      <c r="W15" s="16"/>
      <c r="X15" s="16"/>
      <c r="Y15" s="16"/>
      <c r="AA15" s="9"/>
      <c r="AB15" s="9"/>
      <c r="AC15" s="9"/>
      <c r="AD15" s="9"/>
      <c r="AE15" s="9"/>
      <c r="AF15" s="9"/>
      <c r="AG15" s="9"/>
      <c r="AH15" s="9"/>
      <c r="AI15" s="9"/>
    </row>
    <row r="16" spans="2:35" s="22" customFormat="1" ht="28.5" customHeight="1">
      <c r="B16" s="39" t="s">
        <v>19</v>
      </c>
      <c r="C16" s="38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7"/>
      <c r="Q16" s="37"/>
      <c r="R16" s="37"/>
      <c r="S16" s="32"/>
      <c r="T16" s="32"/>
      <c r="U16" s="32"/>
      <c r="V16" s="32"/>
      <c r="W16" s="32"/>
      <c r="AB16" s="9"/>
      <c r="AC16" s="9"/>
      <c r="AD16" s="9"/>
      <c r="AE16" s="9"/>
      <c r="AF16" s="9"/>
      <c r="AG16" s="9"/>
      <c r="AH16" s="9"/>
      <c r="AI16" s="9"/>
    </row>
    <row r="17" spans="2:30" ht="10.5" customHeight="1">
      <c r="Q17" s="1"/>
      <c r="R17" s="1"/>
      <c r="S17" s="1"/>
    </row>
    <row r="18" spans="2:30" s="30" customFormat="1" ht="18.95">
      <c r="E18" s="9" t="s">
        <v>20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"/>
      <c r="AD18" s="31"/>
    </row>
    <row r="19" spans="2:30" ht="9.6" customHeight="1">
      <c r="C19" s="5"/>
      <c r="D19" s="5"/>
      <c r="E19" s="5"/>
      <c r="F19" s="5"/>
      <c r="G19" s="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AC19" s="16"/>
    </row>
    <row r="20" spans="2:30" ht="25.5" customHeight="1">
      <c r="C20" s="5"/>
      <c r="D20" s="7" t="s">
        <v>21</v>
      </c>
      <c r="E20" s="43"/>
      <c r="F20" s="43" t="s">
        <v>22</v>
      </c>
      <c r="G20" s="48" t="s">
        <v>23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30" ht="25.5" customHeight="1">
      <c r="D21" s="1" t="s">
        <v>24</v>
      </c>
      <c r="E21" s="49">
        <v>400</v>
      </c>
      <c r="F21" s="23">
        <v>1</v>
      </c>
      <c r="G21" s="44">
        <f>E21*F21</f>
        <v>400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2:30" s="33" customFormat="1" ht="25.5" customHeight="1">
      <c r="B22" s="9"/>
      <c r="C22" s="35"/>
      <c r="D22" s="34" t="s">
        <v>25</v>
      </c>
      <c r="E22" s="35"/>
      <c r="F22" s="36"/>
      <c r="G22" s="46">
        <f>SUM(G21:G21)</f>
        <v>400</v>
      </c>
      <c r="J22" s="35"/>
      <c r="K22" s="35"/>
      <c r="L22" s="35"/>
      <c r="M22" s="34" t="s">
        <v>26</v>
      </c>
      <c r="N22" s="35"/>
      <c r="O22" s="36"/>
      <c r="P22" s="47">
        <f>IF(O8="ひび検出　0.2㎜検出",1/90/4,IF(O8="ひび検出　0.1㎜検出",1/90,""))*G22</f>
        <v>4.4444444444444446</v>
      </c>
      <c r="X22" s="9"/>
    </row>
    <row r="23" spans="2:30" s="33" customFormat="1" ht="25.5" customHeight="1">
      <c r="B23" s="9"/>
      <c r="K23" s="33" t="s">
        <v>35</v>
      </c>
      <c r="X23" s="9"/>
    </row>
    <row r="24" spans="2:30">
      <c r="V24" s="3"/>
      <c r="Y24" s="20"/>
    </row>
    <row r="25" spans="2:30">
      <c r="U25" s="2"/>
      <c r="V25" s="6"/>
      <c r="X25" s="2"/>
      <c r="Y25" s="6"/>
    </row>
    <row r="26" spans="2:30">
      <c r="U26" s="2"/>
      <c r="V26" s="6"/>
      <c r="X26" s="2"/>
      <c r="Y26" s="6"/>
    </row>
    <row r="31" spans="2:30">
      <c r="K31" s="16"/>
      <c r="L31" s="16"/>
      <c r="M31" s="16"/>
      <c r="N31" s="16"/>
      <c r="O31" s="16"/>
      <c r="Q31" s="1"/>
    </row>
    <row r="32" spans="2:30">
      <c r="K32" s="16"/>
      <c r="L32" s="16"/>
      <c r="M32" s="16"/>
      <c r="N32" s="16"/>
      <c r="O32" s="16"/>
      <c r="Q32" s="1"/>
    </row>
    <row r="33" spans="1:25">
      <c r="Q33" s="1"/>
    </row>
    <row r="34" spans="1:25">
      <c r="Q34" s="1"/>
    </row>
    <row r="35" spans="1:25">
      <c r="Q35" s="1"/>
    </row>
    <row r="37" spans="1:25">
      <c r="W37" s="3"/>
    </row>
    <row r="38" spans="1:25">
      <c r="J38" s="3"/>
      <c r="K38" s="3"/>
      <c r="W38" s="3"/>
    </row>
    <row r="39" spans="1:25" s="3" customFormat="1">
      <c r="A39" s="1"/>
      <c r="B39" s="1"/>
      <c r="C39" s="1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T39" s="1"/>
      <c r="U39" s="1"/>
      <c r="V39" s="1"/>
      <c r="W39" s="1"/>
    </row>
    <row r="40" spans="1:25" s="3" customFormat="1">
      <c r="A40" s="1"/>
      <c r="B40" s="1"/>
      <c r="C40" s="1"/>
      <c r="J40" s="1"/>
      <c r="K40" s="1"/>
      <c r="L40" s="1"/>
      <c r="M40" s="1"/>
      <c r="N40" s="1"/>
      <c r="O40" s="1"/>
      <c r="P40" s="1"/>
      <c r="T40" s="1"/>
      <c r="U40" s="1"/>
      <c r="V40" s="1"/>
      <c r="W40" s="1"/>
    </row>
    <row r="44" spans="1:25">
      <c r="V44" s="3"/>
      <c r="Y44" s="20"/>
    </row>
    <row r="45" spans="1:25">
      <c r="U45" s="2"/>
      <c r="V45" s="6"/>
      <c r="X45" s="2"/>
      <c r="Y45" s="6"/>
    </row>
    <row r="46" spans="1:25">
      <c r="U46" s="2"/>
      <c r="V46" s="6"/>
      <c r="X46" s="2"/>
      <c r="Y46" s="6"/>
    </row>
  </sheetData>
  <mergeCells count="1">
    <mergeCell ref="O8:R8"/>
  </mergeCells>
  <phoneticPr fontId="2"/>
  <conditionalFormatting sqref="O10:P10">
    <cfRule type="expression" dxfId="5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482009-0D9C-4115-AE8A-14147B956290}">
          <x14:formula1>
            <xm:f>条件設定!$C$6:$C$8</xm:f>
          </x14:formula1>
          <xm:sqref>O8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949B-5ECB-4824-B364-E7C4265B9972}">
  <sheetPr>
    <tabColor theme="8" tint="0.59999389629810485"/>
  </sheetPr>
  <dimension ref="A1"/>
  <sheetViews>
    <sheetView topLeftCell="A4" workbookViewId="0">
      <selection activeCell="AG40" sqref="AG40"/>
    </sheetView>
  </sheetViews>
  <sheetFormatPr defaultRowHeight="12.95"/>
  <sheetData/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F78C-58CF-4254-B5CB-58C50C98DD7E}">
  <sheetPr>
    <tabColor theme="8" tint="0.59999389629810485"/>
  </sheetPr>
  <dimension ref="A2:AI65"/>
  <sheetViews>
    <sheetView zoomScale="70" zoomScaleNormal="70" workbookViewId="0">
      <selection activeCell="U14" sqref="U14"/>
    </sheetView>
  </sheetViews>
  <sheetFormatPr defaultColWidth="8.85546875" defaultRowHeight="17.45"/>
  <cols>
    <col min="1" max="1" width="1.42578125" style="1" customWidth="1"/>
    <col min="2" max="2" width="0.5703125" style="1" customWidth="1"/>
    <col min="3" max="3" width="3.85546875" style="1" customWidth="1"/>
    <col min="4" max="4" width="5" style="1" customWidth="1"/>
    <col min="5" max="5" width="7" style="1" customWidth="1"/>
    <col min="6" max="6" width="4.42578125" style="1" customWidth="1"/>
    <col min="7" max="7" width="6.42578125" style="1" customWidth="1"/>
    <col min="8" max="8" width="7.85546875" style="1" customWidth="1"/>
    <col min="9" max="9" width="3.28515625" style="1" customWidth="1"/>
    <col min="10" max="10" width="4.42578125" style="1" customWidth="1"/>
    <col min="11" max="11" width="1.28515625" style="1" customWidth="1"/>
    <col min="12" max="12" width="6.85546875" style="1" customWidth="1"/>
    <col min="13" max="13" width="5.5703125" style="1" customWidth="1"/>
    <col min="14" max="14" width="5.140625" style="1" customWidth="1"/>
    <col min="15" max="15" width="10.85546875" style="1" customWidth="1"/>
    <col min="16" max="16" width="8.7109375" style="1" customWidth="1"/>
    <col min="17" max="17" width="1.7109375" style="3" customWidth="1"/>
    <col min="18" max="18" width="3.140625" style="3" customWidth="1"/>
    <col min="19" max="19" width="8.5703125" style="3" customWidth="1"/>
    <col min="20" max="20" width="6.5703125" style="1" customWidth="1"/>
    <col min="21" max="21" width="7" style="1" customWidth="1"/>
    <col min="22" max="22" width="8.85546875" style="1" customWidth="1"/>
    <col min="23" max="23" width="14.140625" style="1" customWidth="1"/>
    <col min="24" max="24" width="6.5703125" style="1" customWidth="1"/>
    <col min="25" max="25" width="13.85546875" style="1" customWidth="1"/>
    <col min="26" max="26" width="8.85546875" style="1"/>
    <col min="27" max="27" width="17.42578125" style="1" customWidth="1"/>
    <col min="28" max="16384" width="8.85546875" style="1"/>
  </cols>
  <sheetData>
    <row r="2" spans="2:24" s="22" customFormat="1" ht="28.5" customHeight="1">
      <c r="B2" s="29" t="s">
        <v>49</v>
      </c>
    </row>
    <row r="3" spans="2:24" s="22" customFormat="1" ht="8.4499999999999993" customHeight="1"/>
    <row r="4" spans="2:24" s="22" customFormat="1" ht="28.5" customHeight="1">
      <c r="B4" s="39" t="s">
        <v>12</v>
      </c>
      <c r="C4" s="38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7"/>
      <c r="Q4" s="37"/>
      <c r="R4" s="37"/>
      <c r="S4" s="32"/>
      <c r="T4" s="32"/>
      <c r="U4" s="32"/>
      <c r="V4" s="32"/>
      <c r="W4" s="32"/>
    </row>
    <row r="5" spans="2:24" ht="5.0999999999999996" customHeight="1">
      <c r="Q5" s="1"/>
      <c r="R5" s="1"/>
      <c r="S5" s="1"/>
    </row>
    <row r="6" spans="2:24" ht="18.95">
      <c r="C6" s="50" t="s">
        <v>50</v>
      </c>
      <c r="N6" s="24"/>
      <c r="O6" s="106" t="s">
        <v>51</v>
      </c>
      <c r="P6" s="107"/>
      <c r="Q6" s="107"/>
      <c r="R6" s="108"/>
      <c r="S6" s="1"/>
    </row>
    <row r="7" spans="2:24" ht="5.0999999999999996" customHeight="1">
      <c r="C7" s="50"/>
      <c r="N7" s="24"/>
      <c r="Q7" s="1"/>
      <c r="R7" s="1"/>
      <c r="S7" s="1"/>
    </row>
    <row r="8" spans="2:24" ht="5.0999999999999996" customHeight="1">
      <c r="C8" s="9"/>
      <c r="N8" s="24"/>
      <c r="Q8" s="1"/>
      <c r="R8" s="1"/>
      <c r="T8" s="3"/>
      <c r="U8" s="3"/>
    </row>
    <row r="9" spans="2:24" ht="18.95">
      <c r="C9" s="50" t="s">
        <v>52</v>
      </c>
      <c r="N9" s="24"/>
      <c r="O9" s="109" t="s">
        <v>53</v>
      </c>
      <c r="P9" s="109"/>
      <c r="Q9" s="51"/>
      <c r="R9" s="1"/>
      <c r="S9" s="109" t="s">
        <v>54</v>
      </c>
      <c r="T9" s="109"/>
    </row>
    <row r="10" spans="2:24" ht="18.95">
      <c r="C10" s="9"/>
      <c r="N10" s="25" t="s">
        <v>18</v>
      </c>
      <c r="O10" s="110">
        <v>6000</v>
      </c>
      <c r="P10" s="110"/>
      <c r="Q10" s="19" t="s">
        <v>55</v>
      </c>
      <c r="R10" s="1"/>
      <c r="S10" s="111">
        <f>IF(O6="GFXシリーズ（1億200万画素）",11648,"")</f>
        <v>11648</v>
      </c>
      <c r="T10" s="111"/>
      <c r="U10" s="19" t="s">
        <v>55</v>
      </c>
    </row>
    <row r="11" spans="2:24" ht="18.95">
      <c r="C11" s="9"/>
      <c r="N11" s="25" t="s">
        <v>16</v>
      </c>
      <c r="O11" s="110">
        <v>4000</v>
      </c>
      <c r="P11" s="110"/>
      <c r="Q11" s="19" t="s">
        <v>55</v>
      </c>
      <c r="R11" s="1"/>
      <c r="S11" s="111">
        <f>IF(O6="GFXシリーズ（1億200万画素）",8736,"")</f>
        <v>8736</v>
      </c>
      <c r="T11" s="111"/>
      <c r="U11" s="19" t="s">
        <v>55</v>
      </c>
    </row>
    <row r="12" spans="2:24" ht="11.45" customHeight="1">
      <c r="C12" s="9"/>
      <c r="N12" s="25"/>
      <c r="O12" s="3"/>
      <c r="P12" s="3"/>
      <c r="Q12" s="19"/>
      <c r="R12" s="1"/>
      <c r="S12" s="21"/>
      <c r="T12" s="21"/>
      <c r="U12" s="19"/>
    </row>
    <row r="13" spans="2:24" ht="5.0999999999999996" customHeight="1">
      <c r="C13" s="9"/>
      <c r="N13" s="24"/>
      <c r="Q13" s="1"/>
      <c r="R13" s="1"/>
      <c r="S13" s="1"/>
    </row>
    <row r="14" spans="2:24" ht="18.95">
      <c r="C14" s="9" t="s">
        <v>56</v>
      </c>
      <c r="N14" s="24"/>
      <c r="O14" s="99" t="s">
        <v>14</v>
      </c>
      <c r="P14" s="100"/>
      <c r="Q14" s="100"/>
      <c r="R14" s="101"/>
      <c r="S14" s="1"/>
      <c r="U14" s="3"/>
      <c r="V14" s="3"/>
      <c r="W14" s="3"/>
      <c r="X14" s="3"/>
    </row>
    <row r="15" spans="2:24" ht="5.0999999999999996" customHeight="1">
      <c r="C15" s="9"/>
      <c r="N15" s="24"/>
      <c r="Q15" s="1"/>
      <c r="R15" s="1"/>
      <c r="S15" s="1"/>
      <c r="U15" s="3"/>
      <c r="V15" s="3"/>
      <c r="W15" s="3"/>
      <c r="X15" s="3"/>
    </row>
    <row r="16" spans="2:24" ht="5.0999999999999996" customHeight="1">
      <c r="C16" s="9"/>
      <c r="N16" s="24"/>
      <c r="Q16" s="1"/>
      <c r="R16" s="1"/>
      <c r="S16" s="1"/>
      <c r="U16" s="3"/>
      <c r="V16" s="3"/>
    </row>
    <row r="17" spans="3:35" ht="17.45" customHeight="1">
      <c r="C17" s="9" t="s">
        <v>57</v>
      </c>
      <c r="N17" s="26"/>
      <c r="O17" s="19"/>
      <c r="P17" s="19"/>
      <c r="Q17" s="19"/>
      <c r="R17" s="19"/>
      <c r="S17" s="19"/>
      <c r="T17" s="19"/>
      <c r="U17" s="19"/>
      <c r="V17" s="19"/>
    </row>
    <row r="18" spans="3:35" ht="18.95">
      <c r="N18" s="26"/>
      <c r="O18" s="8"/>
      <c r="P18" s="8"/>
      <c r="Q18" s="8"/>
      <c r="R18" s="8"/>
      <c r="S18" s="8"/>
      <c r="T18" s="8"/>
      <c r="U18" s="8"/>
      <c r="V18" s="8"/>
      <c r="W18" s="9"/>
      <c r="X18" s="9"/>
    </row>
    <row r="19" spans="3:35" ht="18.95">
      <c r="N19" s="26"/>
      <c r="O19" s="8"/>
      <c r="P19" s="8"/>
      <c r="Q19" s="8"/>
      <c r="R19" s="8"/>
      <c r="S19" s="8"/>
      <c r="T19" s="8"/>
      <c r="U19" s="8"/>
      <c r="V19" s="8"/>
      <c r="W19" s="8"/>
      <c r="X19" s="9"/>
      <c r="Z19" s="8"/>
      <c r="AA19" s="8"/>
      <c r="AB19" s="8"/>
      <c r="AC19" s="8"/>
      <c r="AD19" s="8"/>
      <c r="AE19" s="8"/>
    </row>
    <row r="20" spans="3:35" ht="18.95">
      <c r="N20" s="26"/>
      <c r="O20" s="8"/>
      <c r="P20" s="8"/>
      <c r="Q20" s="8"/>
      <c r="R20" s="8"/>
      <c r="S20" s="8"/>
      <c r="T20" s="8"/>
      <c r="U20" s="8"/>
      <c r="V20" s="8"/>
      <c r="W20" s="9"/>
      <c r="X20" s="9"/>
      <c r="Z20" s="8"/>
      <c r="AA20" s="8"/>
      <c r="AB20" s="8"/>
      <c r="AC20" s="8"/>
      <c r="AD20" s="8"/>
      <c r="AE20" s="8"/>
      <c r="AF20" s="8"/>
      <c r="AG20" s="8"/>
      <c r="AH20" s="8"/>
    </row>
    <row r="21" spans="3:35" ht="18.95">
      <c r="N21" s="26"/>
      <c r="O21" s="8"/>
      <c r="P21" s="8"/>
      <c r="Q21" s="8"/>
      <c r="R21" s="8"/>
      <c r="S21" s="8"/>
      <c r="T21" s="8"/>
      <c r="U21" s="8"/>
      <c r="V21" s="8"/>
      <c r="W21" s="9"/>
      <c r="X21" s="9"/>
      <c r="Z21" s="8"/>
      <c r="AA21" s="13"/>
      <c r="AB21" s="13"/>
      <c r="AC21" s="13"/>
      <c r="AD21" s="13"/>
      <c r="AE21" s="13"/>
      <c r="AF21" s="14"/>
      <c r="AG21" s="13"/>
      <c r="AH21" s="13"/>
    </row>
    <row r="22" spans="3:35" ht="18.95">
      <c r="N22" s="26"/>
      <c r="O22" s="8"/>
      <c r="P22" s="8"/>
      <c r="Q22" s="8"/>
      <c r="R22" s="8"/>
      <c r="S22" s="8"/>
      <c r="T22" s="8"/>
      <c r="U22" s="8"/>
      <c r="V22" s="8"/>
      <c r="W22" s="9"/>
      <c r="X22" s="9"/>
      <c r="Z22" s="8"/>
      <c r="AA22" s="8"/>
      <c r="AB22" s="9"/>
      <c r="AC22" s="9"/>
      <c r="AD22" s="9"/>
      <c r="AE22" s="9"/>
      <c r="AF22" s="9"/>
      <c r="AG22" s="9"/>
      <c r="AH22" s="9"/>
      <c r="AI22" s="9"/>
    </row>
    <row r="23" spans="3:35" ht="18.95">
      <c r="N23" s="26"/>
      <c r="O23" s="8"/>
      <c r="P23" s="8"/>
      <c r="Q23" s="8"/>
      <c r="R23" s="8"/>
      <c r="S23" s="8"/>
      <c r="T23" s="8"/>
      <c r="U23" s="10" t="s">
        <v>16</v>
      </c>
      <c r="V23" s="11"/>
      <c r="W23" s="8" t="s">
        <v>17</v>
      </c>
      <c r="X23" s="9"/>
      <c r="Z23" s="8"/>
      <c r="AA23" s="8"/>
      <c r="AB23" s="9"/>
      <c r="AC23" s="9"/>
      <c r="AD23" s="9"/>
      <c r="AE23" s="9"/>
      <c r="AF23" s="9"/>
      <c r="AG23" s="9"/>
      <c r="AH23" s="9"/>
      <c r="AI23" s="9"/>
    </row>
    <row r="24" spans="3:35" ht="18.95">
      <c r="N24" s="26"/>
      <c r="O24" s="8"/>
      <c r="P24" s="8"/>
      <c r="Q24" s="8"/>
      <c r="R24" s="8"/>
      <c r="S24" s="8"/>
      <c r="T24" s="8"/>
      <c r="U24" s="8"/>
      <c r="V24" s="8"/>
      <c r="W24" s="9"/>
      <c r="X24" s="9"/>
      <c r="Z24" s="8"/>
      <c r="AA24" s="8"/>
      <c r="AB24" s="9"/>
      <c r="AC24" s="9"/>
      <c r="AD24" s="9"/>
      <c r="AE24" s="9"/>
      <c r="AF24" s="9"/>
      <c r="AG24" s="9"/>
      <c r="AH24" s="9"/>
      <c r="AI24" s="9"/>
    </row>
    <row r="25" spans="3:35" ht="18.95">
      <c r="N25" s="26"/>
      <c r="O25" s="8"/>
      <c r="P25" s="8"/>
      <c r="Q25" s="8"/>
      <c r="R25" s="8"/>
      <c r="S25" s="8"/>
      <c r="T25" s="8"/>
      <c r="U25" s="8"/>
      <c r="V25" s="8"/>
      <c r="W25" s="9"/>
      <c r="X25" s="9"/>
      <c r="Z25" s="8"/>
      <c r="AA25" s="8"/>
      <c r="AB25" s="9"/>
      <c r="AC25" s="9"/>
      <c r="AD25" s="9"/>
      <c r="AE25" s="9"/>
      <c r="AF25" s="9"/>
      <c r="AG25" s="9"/>
      <c r="AH25" s="9"/>
      <c r="AI25" s="9"/>
    </row>
    <row r="26" spans="3:35" ht="18.95">
      <c r="N26" s="26"/>
      <c r="O26" s="8"/>
      <c r="P26" s="8"/>
      <c r="Q26" s="8"/>
      <c r="R26" s="8"/>
      <c r="S26" s="8"/>
      <c r="T26" s="8"/>
      <c r="U26" s="8"/>
      <c r="V26" s="8"/>
      <c r="W26" s="9"/>
      <c r="X26" s="9"/>
      <c r="Z26" s="8"/>
      <c r="AA26" s="8"/>
      <c r="AB26" s="9"/>
      <c r="AC26" s="9"/>
      <c r="AD26" s="9"/>
      <c r="AE26" s="9"/>
      <c r="AF26" s="9"/>
      <c r="AG26" s="9"/>
      <c r="AH26" s="9"/>
      <c r="AI26" s="9"/>
    </row>
    <row r="27" spans="3:35" ht="18.95">
      <c r="N27" s="26"/>
      <c r="O27" s="8"/>
      <c r="P27" s="8"/>
      <c r="Q27" s="8"/>
      <c r="R27" s="8"/>
      <c r="S27" s="8"/>
      <c r="T27" s="8"/>
      <c r="U27" s="8"/>
      <c r="V27" s="8"/>
      <c r="W27" s="9"/>
      <c r="X27" s="9"/>
      <c r="Z27" s="8"/>
      <c r="AA27" s="8"/>
      <c r="AB27" s="9"/>
      <c r="AC27" s="9"/>
      <c r="AD27" s="9"/>
      <c r="AE27" s="9"/>
      <c r="AF27" s="9"/>
      <c r="AG27" s="9"/>
      <c r="AH27" s="9"/>
      <c r="AI27" s="9"/>
    </row>
    <row r="28" spans="3:35" ht="18.95">
      <c r="N28" s="27"/>
      <c r="O28" s="8"/>
      <c r="P28" s="8"/>
      <c r="Q28" s="8"/>
      <c r="R28" s="8"/>
      <c r="S28" s="8"/>
      <c r="T28" s="8"/>
      <c r="U28" s="8"/>
      <c r="V28" s="8"/>
      <c r="W28" s="9"/>
      <c r="X28" s="9"/>
      <c r="Z28" s="8"/>
      <c r="AA28" s="8"/>
      <c r="AB28" s="9"/>
      <c r="AC28" s="9"/>
      <c r="AD28" s="9"/>
      <c r="AE28" s="9"/>
      <c r="AF28" s="9"/>
      <c r="AG28" s="9"/>
      <c r="AH28" s="9"/>
      <c r="AI28" s="9"/>
    </row>
    <row r="29" spans="3:35" ht="18.95">
      <c r="N29" s="27"/>
      <c r="O29" s="8"/>
      <c r="P29" s="8"/>
      <c r="Q29" s="8"/>
      <c r="R29" s="8"/>
      <c r="S29" s="8"/>
      <c r="T29" s="8"/>
      <c r="U29" s="8"/>
      <c r="V29" s="8"/>
      <c r="W29" s="9"/>
      <c r="X29" s="9"/>
      <c r="Z29" s="8"/>
      <c r="AA29" s="9"/>
      <c r="AB29" s="9"/>
      <c r="AC29" s="9"/>
      <c r="AD29" s="9"/>
      <c r="AE29" s="9"/>
      <c r="AF29" s="9"/>
      <c r="AG29" s="9"/>
      <c r="AH29" s="9"/>
      <c r="AI29" s="9"/>
    </row>
    <row r="30" spans="3:35" ht="18.95">
      <c r="N30" s="27"/>
      <c r="O30" s="8"/>
      <c r="P30" s="8"/>
      <c r="Q30" s="8"/>
      <c r="R30" s="8"/>
      <c r="S30" s="8"/>
      <c r="T30" s="8"/>
      <c r="U30" s="8"/>
      <c r="V30" s="8"/>
      <c r="W30" s="9"/>
      <c r="X30" s="9"/>
      <c r="Z30" s="8"/>
      <c r="AA30" s="42"/>
      <c r="AB30" s="9"/>
      <c r="AC30" s="9"/>
      <c r="AD30" s="9"/>
      <c r="AE30" s="9"/>
      <c r="AF30" s="9"/>
      <c r="AG30" s="9"/>
      <c r="AH30" s="9"/>
      <c r="AI30" s="9"/>
    </row>
    <row r="31" spans="3:35" ht="18.95">
      <c r="N31" s="10" t="s">
        <v>18</v>
      </c>
      <c r="O31" s="11"/>
      <c r="P31" s="8" t="s">
        <v>17</v>
      </c>
      <c r="R31" s="8"/>
      <c r="S31" s="8"/>
      <c r="T31" s="8"/>
      <c r="W31" s="9"/>
      <c r="X31" s="9"/>
      <c r="Y31" s="16"/>
      <c r="Z31" s="8"/>
      <c r="AH31" s="9"/>
      <c r="AI31" s="9"/>
    </row>
    <row r="32" spans="3:35" ht="18.95">
      <c r="D32" s="19"/>
      <c r="E32" s="19"/>
      <c r="F32" s="19"/>
      <c r="N32" s="19"/>
      <c r="O32" s="17"/>
      <c r="Q32" s="15"/>
      <c r="R32" s="16"/>
      <c r="S32" s="16"/>
      <c r="T32" s="16"/>
      <c r="W32" s="16"/>
      <c r="X32" s="16"/>
      <c r="Y32" s="16"/>
      <c r="Z32" s="9"/>
      <c r="AH32" s="9"/>
      <c r="AI32" s="9"/>
    </row>
    <row r="33" spans="1:35" ht="18.95">
      <c r="D33" s="19"/>
      <c r="E33" s="19"/>
      <c r="F33" s="19"/>
      <c r="L33" s="19"/>
      <c r="M33" s="19"/>
      <c r="N33" s="19"/>
      <c r="Q33" s="15"/>
      <c r="R33" s="16"/>
      <c r="S33" s="16"/>
      <c r="T33" s="16"/>
      <c r="U33" s="16"/>
      <c r="V33" s="16"/>
      <c r="W33" s="16"/>
      <c r="X33" s="16"/>
      <c r="Y33" s="16"/>
      <c r="AA33" s="9"/>
      <c r="AB33" s="9"/>
      <c r="AC33" s="9"/>
      <c r="AD33" s="9"/>
      <c r="AE33" s="9"/>
      <c r="AF33" s="9"/>
      <c r="AG33" s="9"/>
      <c r="AH33" s="9"/>
      <c r="AI33" s="9"/>
    </row>
    <row r="34" spans="1:35" s="22" customFormat="1" ht="28.5" customHeight="1">
      <c r="B34" s="39" t="s">
        <v>19</v>
      </c>
      <c r="C34" s="38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7"/>
      <c r="Q34" s="37"/>
      <c r="R34" s="37"/>
      <c r="S34" s="32"/>
      <c r="T34" s="32"/>
      <c r="U34" s="32"/>
      <c r="V34" s="32"/>
      <c r="W34" s="32"/>
      <c r="AB34" s="9"/>
      <c r="AC34" s="9"/>
      <c r="AD34" s="9"/>
      <c r="AE34" s="9"/>
      <c r="AF34" s="9"/>
      <c r="AG34" s="9"/>
      <c r="AH34" s="9"/>
      <c r="AI34" s="9"/>
    </row>
    <row r="35" spans="1:35" ht="10.5" customHeight="1">
      <c r="Q35" s="1"/>
      <c r="R35" s="1"/>
      <c r="S35" s="1"/>
    </row>
    <row r="36" spans="1:35" s="30" customFormat="1" ht="18.95">
      <c r="E36" s="9" t="s">
        <v>58</v>
      </c>
      <c r="M36" s="9" t="s">
        <v>59</v>
      </c>
      <c r="S36" s="31"/>
      <c r="U36" s="9" t="s">
        <v>60</v>
      </c>
      <c r="AD36" s="31"/>
    </row>
    <row r="37" spans="1:35" ht="9.6" customHeight="1">
      <c r="F37" s="18"/>
      <c r="K37" s="5"/>
      <c r="L37" s="5"/>
      <c r="M37" s="5"/>
      <c r="N37" s="5"/>
      <c r="O37" s="5"/>
      <c r="P37" s="5"/>
      <c r="Q37" s="1"/>
      <c r="R37" s="1"/>
      <c r="S37" s="52"/>
      <c r="T37" s="5"/>
      <c r="U37" s="53"/>
      <c r="V37" s="5"/>
      <c r="W37" s="5"/>
      <c r="AD37" s="16"/>
    </row>
    <row r="38" spans="1:35" ht="25.5" customHeight="1">
      <c r="D38" s="3" t="s">
        <v>61</v>
      </c>
      <c r="G38" s="20" t="s">
        <v>62</v>
      </c>
      <c r="K38" s="5"/>
      <c r="L38" s="54"/>
      <c r="M38" s="43" t="s">
        <v>18</v>
      </c>
      <c r="N38" s="43" t="s">
        <v>16</v>
      </c>
      <c r="O38" s="43" t="s">
        <v>22</v>
      </c>
      <c r="P38" s="55" t="s">
        <v>23</v>
      </c>
      <c r="Q38" s="1"/>
      <c r="R38" s="1"/>
      <c r="S38" s="105" t="s">
        <v>63</v>
      </c>
      <c r="T38" s="114"/>
      <c r="U38" s="56" t="s">
        <v>64</v>
      </c>
      <c r="V38" s="56" t="s">
        <v>65</v>
      </c>
      <c r="W38" s="57" t="s">
        <v>66</v>
      </c>
    </row>
    <row r="39" spans="1:35" ht="25.5" customHeight="1">
      <c r="C39" s="2" t="s">
        <v>18</v>
      </c>
      <c r="D39" s="6">
        <f>IF(O14=条件設定!$C$6,IF(S10="",O10*0.3/1000,S10*0.3/1000),IF(S10="",O10*0.6/1000,S10*0.6/1000))</f>
        <v>3.4944000000000002</v>
      </c>
      <c r="E39" s="1" t="s">
        <v>17</v>
      </c>
      <c r="F39" s="2" t="s">
        <v>18</v>
      </c>
      <c r="G39" s="6">
        <f>D39-(D39*0.2)</f>
        <v>2.7955200000000002</v>
      </c>
      <c r="H39" s="1" t="s">
        <v>17</v>
      </c>
      <c r="K39" s="5"/>
      <c r="L39" s="5" t="s">
        <v>24</v>
      </c>
      <c r="M39" s="58">
        <f>IF(O31-D39&lt;=0,1,ROUNDUP((O31-D39)/G39,0)+1)</f>
        <v>1</v>
      </c>
      <c r="N39" s="58">
        <f>IF(V23-D40&lt;=0,1,ROUNDUP((V23-D40)/G40,0)+1)</f>
        <v>1</v>
      </c>
      <c r="O39" s="12">
        <v>1</v>
      </c>
      <c r="P39" s="59">
        <f>M39*N39*O39</f>
        <v>1</v>
      </c>
      <c r="Q39" s="1"/>
      <c r="R39" s="1"/>
      <c r="S39" s="60" t="s">
        <v>67</v>
      </c>
      <c r="T39" s="61">
        <v>100</v>
      </c>
      <c r="U39" s="62">
        <f>VLOOKUP($O$6&amp;$O$14,条件設定!$C$10:$I$15,5,FALSE)</f>
        <v>1600</v>
      </c>
      <c r="V39" s="63">
        <f>IF($P$40-T39&gt;0,T39,$P$40)</f>
        <v>1</v>
      </c>
      <c r="W39" s="64">
        <f>V39*U39</f>
        <v>1600</v>
      </c>
    </row>
    <row r="40" spans="1:35" ht="25.5" customHeight="1">
      <c r="C40" s="2" t="s">
        <v>16</v>
      </c>
      <c r="D40" s="6">
        <f>IF(O14=条件設定!$C$6,IF(S11="",O11*0.3/1000,S11*0.3/1000),IF(S11="",O11*0.6/1000,S11*0.6/1000))</f>
        <v>2.6207999999999996</v>
      </c>
      <c r="E40" s="1" t="s">
        <v>17</v>
      </c>
      <c r="F40" s="2" t="s">
        <v>16</v>
      </c>
      <c r="G40" s="6">
        <f>D40-(D40*0.2)</f>
        <v>2.0966399999999998</v>
      </c>
      <c r="H40" s="1" t="s">
        <v>17</v>
      </c>
      <c r="J40" s="9"/>
      <c r="K40" s="35"/>
      <c r="L40" s="34" t="s">
        <v>25</v>
      </c>
      <c r="M40" s="35"/>
      <c r="N40" s="35"/>
      <c r="O40" s="36"/>
      <c r="P40" s="65">
        <f>SUM(P39:P39)</f>
        <v>1</v>
      </c>
      <c r="Q40" s="1"/>
      <c r="R40" s="16"/>
      <c r="S40" s="60" t="s">
        <v>68</v>
      </c>
      <c r="T40" s="61">
        <v>1000</v>
      </c>
      <c r="U40" s="62">
        <f>VLOOKUP($O$6&amp;$O$14,条件設定!$C$10:$I$15,6,FALSE)</f>
        <v>1200</v>
      </c>
      <c r="V40" s="63">
        <f>IF($P$40-V39=0,0,IF($P$40-T40&gt;0,T40-T39,$P$40-T39))</f>
        <v>0</v>
      </c>
      <c r="W40" s="64">
        <f>V40*U40</f>
        <v>0</v>
      </c>
    </row>
    <row r="41" spans="1:35" s="16" customFormat="1" ht="25.5" customHeight="1">
      <c r="A41" s="15"/>
      <c r="B41" s="1"/>
      <c r="J41" s="1"/>
      <c r="K41" s="104"/>
      <c r="L41" s="104"/>
      <c r="M41" s="104"/>
      <c r="N41" s="104"/>
      <c r="S41" s="66" t="s">
        <v>69</v>
      </c>
      <c r="T41" s="67"/>
      <c r="U41" s="68">
        <f>VLOOKUP($O$6&amp;$O$14,条件設定!$C$10:$I$15,7,FALSE)</f>
        <v>800</v>
      </c>
      <c r="V41" s="69">
        <f>IF($P$40-T40&lt;=0,0,($P$40-T40))</f>
        <v>0</v>
      </c>
      <c r="W41" s="70">
        <f>V41*U41</f>
        <v>0</v>
      </c>
      <c r="Y41" s="1"/>
    </row>
    <row r="42" spans="1:35" s="33" customFormat="1" ht="25.5" customHeight="1">
      <c r="B42" s="9"/>
      <c r="J42" s="1"/>
      <c r="K42" s="16"/>
      <c r="L42" s="16"/>
      <c r="N42" s="16"/>
      <c r="O42" s="16"/>
      <c r="P42" s="16"/>
      <c r="S42" s="71" t="s">
        <v>70</v>
      </c>
      <c r="T42" s="72"/>
      <c r="U42" s="72"/>
      <c r="V42" s="72">
        <f>SUM(V39:V41)</f>
        <v>1</v>
      </c>
      <c r="W42" s="73">
        <f>SUM(W39:W41)</f>
        <v>1600</v>
      </c>
      <c r="Y42" s="9"/>
    </row>
    <row r="43" spans="1:35" s="16" customFormat="1" ht="19.5" customHeight="1">
      <c r="A43" s="15"/>
      <c r="B43" s="1"/>
      <c r="J43" s="1"/>
      <c r="S43" s="1"/>
      <c r="Y43" s="1"/>
    </row>
    <row r="44" spans="1:35" s="16" customFormat="1">
      <c r="A44" s="15"/>
      <c r="B44" s="1"/>
      <c r="J44" s="1"/>
      <c r="K44" s="1"/>
      <c r="L44" s="1"/>
      <c r="M44" s="1"/>
      <c r="P44" s="1"/>
      <c r="S44" s="1"/>
      <c r="W44" s="2"/>
      <c r="Y44" s="1"/>
    </row>
    <row r="45" spans="1:35" s="16" customFormat="1" ht="14.25" customHeight="1">
      <c r="A45" s="15"/>
      <c r="B45" s="1"/>
      <c r="J45" s="1"/>
      <c r="K45" s="1"/>
      <c r="L45" s="1"/>
      <c r="M45" s="1"/>
      <c r="P45" s="1"/>
      <c r="S45" s="1"/>
      <c r="W45" s="2"/>
      <c r="Y45" s="1"/>
    </row>
    <row r="46" spans="1:35" s="16" customFormat="1" ht="14.25" customHeight="1">
      <c r="A46" s="15"/>
      <c r="B46" s="1"/>
      <c r="J46" s="1"/>
      <c r="K46" s="1"/>
      <c r="L46" s="1"/>
      <c r="M46" s="1"/>
      <c r="P46" s="1"/>
      <c r="S46" s="1"/>
      <c r="W46" s="2"/>
      <c r="Y46" s="1"/>
    </row>
    <row r="47" spans="1:35">
      <c r="K47" s="16"/>
      <c r="L47" s="16"/>
      <c r="M47" s="16"/>
      <c r="Q47" s="1"/>
      <c r="R47" s="1"/>
      <c r="S47" s="1"/>
      <c r="W47" s="2"/>
    </row>
    <row r="48" spans="1:35">
      <c r="K48" s="16"/>
      <c r="L48" s="16"/>
      <c r="M48" s="16"/>
      <c r="N48" s="16"/>
      <c r="O48" s="16"/>
      <c r="Q48" s="1"/>
      <c r="R48" s="1"/>
      <c r="S48" s="1"/>
    </row>
    <row r="49" spans="1:25">
      <c r="K49" s="16"/>
      <c r="L49" s="16"/>
      <c r="M49" s="16"/>
      <c r="N49" s="16"/>
      <c r="O49" s="16"/>
      <c r="Q49" s="1"/>
    </row>
    <row r="50" spans="1:25">
      <c r="K50" s="16"/>
      <c r="L50" s="16"/>
      <c r="M50" s="16"/>
      <c r="N50" s="16"/>
      <c r="O50" s="16"/>
      <c r="Q50" s="1"/>
    </row>
    <row r="51" spans="1:25">
      <c r="K51" s="16"/>
      <c r="L51" s="16"/>
      <c r="M51" s="16"/>
      <c r="N51" s="16"/>
      <c r="O51" s="16"/>
      <c r="Q51" s="1"/>
    </row>
    <row r="52" spans="1:25">
      <c r="Q52" s="1"/>
    </row>
    <row r="53" spans="1:25">
      <c r="Q53" s="1"/>
    </row>
    <row r="54" spans="1:25">
      <c r="Q54" s="1"/>
    </row>
    <row r="56" spans="1:25">
      <c r="W56" s="3"/>
    </row>
    <row r="57" spans="1:25">
      <c r="J57" s="3"/>
      <c r="K57" s="3"/>
      <c r="W57" s="3"/>
    </row>
    <row r="58" spans="1:25" s="3" customFormat="1">
      <c r="A58" s="1"/>
      <c r="B58" s="1"/>
      <c r="C58" s="18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T58" s="1"/>
      <c r="U58" s="1"/>
      <c r="V58" s="1"/>
      <c r="W58" s="1"/>
    </row>
    <row r="59" spans="1:25" s="3" customFormat="1">
      <c r="A59" s="1"/>
      <c r="B59" s="1"/>
      <c r="C59" s="1"/>
      <c r="J59" s="1"/>
      <c r="K59" s="1"/>
      <c r="L59" s="1"/>
      <c r="M59" s="1"/>
      <c r="N59" s="1"/>
      <c r="O59" s="1"/>
      <c r="P59" s="1"/>
      <c r="T59" s="1"/>
      <c r="U59" s="1"/>
      <c r="V59" s="1"/>
      <c r="W59" s="1"/>
    </row>
    <row r="63" spans="1:25">
      <c r="V63" s="3"/>
      <c r="Y63" s="20"/>
    </row>
    <row r="64" spans="1:25">
      <c r="U64" s="2"/>
      <c r="V64" s="6"/>
      <c r="X64" s="2"/>
      <c r="Y64" s="6"/>
    </row>
    <row r="65" spans="21:25">
      <c r="U65" s="2"/>
      <c r="V65" s="6"/>
      <c r="X65" s="2"/>
      <c r="Y65" s="6"/>
    </row>
  </sheetData>
  <mergeCells count="10">
    <mergeCell ref="O14:R14"/>
    <mergeCell ref="S38:T38"/>
    <mergeCell ref="K41:N41"/>
    <mergeCell ref="O6:R6"/>
    <mergeCell ref="O9:P9"/>
    <mergeCell ref="S9:T9"/>
    <mergeCell ref="O10:P10"/>
    <mergeCell ref="S10:T10"/>
    <mergeCell ref="O11:P11"/>
    <mergeCell ref="S11:T11"/>
  </mergeCells>
  <phoneticPr fontId="2"/>
  <conditionalFormatting sqref="O10:P11">
    <cfRule type="expression" dxfId="4" priority="1">
      <formula>$O$6="GFXシリーズ（1億200万画素）"</formula>
    </cfRule>
  </conditionalFormatting>
  <pageMargins left="3.937007874015748E-2" right="3.937007874015748E-2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8A9031-BF8A-4A24-A57D-9F09FB743710}">
          <x14:formula1>
            <xm:f>条件設定!$C$3:$C$4</xm:f>
          </x14:formula1>
          <xm:sqref>O6:R6</xm:sqref>
        </x14:dataValidation>
        <x14:dataValidation type="list" allowBlank="1" showInputMessage="1" showErrorMessage="1" xr:uid="{8E07B7FF-9204-4C29-9A5B-0AC1F73083F7}">
          <x14:formula1>
            <xm:f>条件設定!$C$6:$C$7</xm:f>
          </x14:formula1>
          <xm:sqref>O14:R14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838e2f-6f96-4d14-8f45-a7f1c9be5bec">
      <Terms xmlns="http://schemas.microsoft.com/office/infopath/2007/PartnerControls"/>
    </lcf76f155ced4ddcb4097134ff3c332f>
    <TaxCatchAll xmlns="269ce8d6-83f7-4e79-b28d-cb5931d419d6" xsi:nil="true"/>
    <MigrationWizId xmlns="06838e2f-6f96-4d14-8f45-a7f1c9be5bec" xsi:nil="true"/>
    <MigrationWizIdVersion xmlns="06838e2f-6f96-4d14-8f45-a7f1c9be5bec" xsi:nil="true"/>
    <MigrationWizIdPermissions xmlns="06838e2f-6f96-4d14-8f45-a7f1c9be5be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5BC1B194AEC247977A14D73CC7F2B3" ma:contentTypeVersion="19" ma:contentTypeDescription="新しいドキュメントを作成します。" ma:contentTypeScope="" ma:versionID="f2d943c7981ff3315635a7bcb6d80925">
  <xsd:schema xmlns:xsd="http://www.w3.org/2001/XMLSchema" xmlns:xs="http://www.w3.org/2001/XMLSchema" xmlns:p="http://schemas.microsoft.com/office/2006/metadata/properties" xmlns:ns2="06838e2f-6f96-4d14-8f45-a7f1c9be5bec" xmlns:ns3="269ce8d6-83f7-4e79-b28d-cb5931d419d6" targetNamespace="http://schemas.microsoft.com/office/2006/metadata/properties" ma:root="true" ma:fieldsID="563ddecf53db83cbb830e6aa4b40ffa4" ns2:_="" ns3:_="">
    <xsd:import namespace="06838e2f-6f96-4d14-8f45-a7f1c9be5bec"/>
    <xsd:import namespace="269ce8d6-83f7-4e79-b28d-cb5931d419d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8e2f-6f96-4d14-8f45-a7f1c9be5be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ce8d6-83f7-4e79-b28d-cb5931d419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cf9cc3-b752-4599-84a5-aa399c4808eb}" ma:internalName="TaxCatchAll" ma:showField="CatchAllData" ma:web="269ce8d6-83f7-4e79-b28d-cb5931d419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B82A46-D2E6-459B-AC97-ABE553C77E24}"/>
</file>

<file path=customXml/itemProps2.xml><?xml version="1.0" encoding="utf-8"?>
<ds:datastoreItem xmlns:ds="http://schemas.openxmlformats.org/officeDocument/2006/customXml" ds:itemID="{D724213B-8E51-478E-905A-655307851BD1}"/>
</file>

<file path=customXml/itemProps3.xml><?xml version="1.0" encoding="utf-8"?>
<ds:datastoreItem xmlns:ds="http://schemas.openxmlformats.org/officeDocument/2006/customXml" ds:itemID="{6FED3FC0-74B5-4FB8-9EBB-A94F82E43E04}"/>
</file>

<file path=docMetadata/LabelInfo.xml><?xml version="1.0" encoding="utf-8"?>
<clbl:labelList xmlns:clbl="http://schemas.microsoft.com/office/2020/mipLabelMetadata">
  <clbl:label id="{92592a10-8bc2-45ea-880e-f62ba16d46ed}" enabled="0" method="" siteId="{92592a10-8bc2-45ea-880e-f62ba16d46e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富士フイルムホールディングス株式会社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10098602</dc:creator>
  <cp:keywords/>
  <dc:description/>
  <cp:lastModifiedBy/>
  <cp:revision/>
  <dcterms:created xsi:type="dcterms:W3CDTF">2020-10-01T10:50:22Z</dcterms:created>
  <dcterms:modified xsi:type="dcterms:W3CDTF">2026-03-30T07:04:30Z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0x0101002F5BC1B194AEC247977A14D73CC7F2B3</vt:lpwstr>
  </property>
  <property fmtid="{D5CDD505-2E9C-101B-9397-08002B2CF9AE}" pid="4" name="_dlc_DocIdItemGuid">
    <vt:lpwstr>c365f597-b11b-48e4-a93e-e34e22c353bc</vt:lpwstr>
  </property>
  <property fmtid="{D5CDD505-2E9C-101B-9397-08002B2CF9AE}" pid="5" name="MediaServiceImageTags">
    <vt:lpwstr/>
  </property>
</Properties>
</file>